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WS Projects\Common\5) Solid Waste Management Project in Upper North Region (Zone 1)\Drawings, BOQs &amp; Technical Specifications\NEW DRAWINGS AND BOQ\Nolhivaranfaru\"/>
    </mc:Choice>
  </mc:AlternateContent>
  <bookViews>
    <workbookView xWindow="0" yWindow="90" windowWidth="28755" windowHeight="14370"/>
  </bookViews>
  <sheets>
    <sheet name="Summary" sheetId="2" r:id="rId1"/>
    <sheet name="BoQ" sheetId="1" r:id="rId2"/>
    <sheet name="Take off" sheetId="3" r:id="rId3"/>
  </sheets>
  <calcPr calcId="162913"/>
</workbook>
</file>

<file path=xl/calcChain.xml><?xml version="1.0" encoding="utf-8"?>
<calcChain xmlns="http://schemas.openxmlformats.org/spreadsheetml/2006/main">
  <c r="D47" i="3" l="1"/>
  <c r="D46" i="3"/>
  <c r="D43" i="3"/>
  <c r="C43" i="3"/>
  <c r="D42" i="3"/>
  <c r="D39" i="3"/>
  <c r="D38" i="3"/>
  <c r="D35" i="3"/>
  <c r="D34" i="3"/>
  <c r="D31" i="3"/>
  <c r="D30" i="3"/>
  <c r="D27" i="3"/>
  <c r="D26" i="3"/>
  <c r="D22" i="3"/>
  <c r="D23" i="3"/>
  <c r="D21" i="3"/>
  <c r="D19" i="3"/>
  <c r="D18" i="3"/>
  <c r="D17" i="3"/>
  <c r="D14" i="3"/>
  <c r="D11" i="3"/>
  <c r="C11" i="3"/>
  <c r="D8" i="3"/>
  <c r="D5" i="3"/>
  <c r="D4" i="3"/>
  <c r="D46" i="1" l="1"/>
  <c r="I46" i="1"/>
  <c r="D111" i="1" l="1"/>
  <c r="D109" i="1"/>
  <c r="D106" i="1"/>
  <c r="D105" i="1"/>
  <c r="D93" i="1"/>
  <c r="D92" i="1"/>
  <c r="D104" i="1"/>
  <c r="D64" i="1"/>
  <c r="D66" i="1"/>
  <c r="D65" i="1"/>
  <c r="D62" i="1"/>
  <c r="D61" i="1"/>
  <c r="D55" i="1"/>
  <c r="I50" i="1"/>
  <c r="D50" i="1" s="1"/>
  <c r="D58" i="1" s="1"/>
  <c r="D72" i="1" s="1"/>
  <c r="D49" i="1"/>
  <c r="I45" i="1"/>
  <c r="D41" i="1"/>
  <c r="D40" i="1"/>
  <c r="D39" i="1"/>
  <c r="D36" i="1"/>
  <c r="D34" i="1"/>
  <c r="I33" i="1"/>
  <c r="D33" i="1" s="1"/>
  <c r="D32" i="1"/>
  <c r="D30" i="1"/>
  <c r="D31" i="1"/>
  <c r="D29" i="1"/>
  <c r="D26" i="1"/>
  <c r="D25" i="1"/>
  <c r="I24" i="1"/>
  <c r="D24" i="1" s="1"/>
  <c r="D23" i="1"/>
  <c r="D38" i="1" s="1"/>
  <c r="D21" i="1"/>
  <c r="D20" i="1"/>
  <c r="D19" i="1"/>
  <c r="D18" i="1"/>
  <c r="D17" i="1"/>
  <c r="D45" i="1" l="1"/>
  <c r="D47" i="1"/>
  <c r="D57" i="1"/>
  <c r="D71" i="1" s="1"/>
  <c r="D54" i="1" l="1"/>
  <c r="D70" i="1" s="1"/>
</calcChain>
</file>

<file path=xl/sharedStrings.xml><?xml version="1.0" encoding="utf-8"?>
<sst xmlns="http://schemas.openxmlformats.org/spreadsheetml/2006/main" count="237" uniqueCount="138">
  <si>
    <t>No</t>
  </si>
  <si>
    <t>Item</t>
  </si>
  <si>
    <t>Unit</t>
  </si>
  <si>
    <t>Quantity</t>
  </si>
  <si>
    <t>Rate</t>
  </si>
  <si>
    <t>Amount</t>
  </si>
  <si>
    <t>Site Clearance</t>
  </si>
  <si>
    <t>Earth works</t>
  </si>
  <si>
    <t>LS</t>
  </si>
  <si>
    <t>Allow for all excavation work for foundations as follows</t>
  </si>
  <si>
    <t>m3</t>
  </si>
  <si>
    <t>Perimeter fence wall</t>
  </si>
  <si>
    <t>Perimeter fence footings</t>
  </si>
  <si>
    <t>Flood light pole</t>
  </si>
  <si>
    <t>m2</t>
  </si>
  <si>
    <t>Concrete works</t>
  </si>
  <si>
    <t>Foundation for perimeter fence column footings</t>
  </si>
  <si>
    <t>Masonary works</t>
  </si>
  <si>
    <t>m</t>
  </si>
  <si>
    <t>600mm high wall for perimeter fence</t>
  </si>
  <si>
    <t>200mm thick walls</t>
  </si>
  <si>
    <t>Plastering works</t>
  </si>
  <si>
    <t>Others</t>
  </si>
  <si>
    <t>Nos</t>
  </si>
  <si>
    <t>Preliminaries</t>
  </si>
  <si>
    <t>Site management cost including set up of tempory services for contractor's services as maybe ncessary</t>
  </si>
  <si>
    <t>Months</t>
  </si>
  <si>
    <t>Mobilization to site</t>
  </si>
  <si>
    <t>Setup sign board on site</t>
  </si>
  <si>
    <t>Clean up site upon completion of works</t>
  </si>
  <si>
    <t>Demobilization</t>
  </si>
  <si>
    <t>Bill of Quantities</t>
  </si>
  <si>
    <t>Bill No</t>
  </si>
  <si>
    <t>Site clearance</t>
  </si>
  <si>
    <t>Sub Total</t>
  </si>
  <si>
    <t>GST 6%</t>
  </si>
  <si>
    <t>GRAND TOTAL</t>
  </si>
  <si>
    <t>SUMMARY SHEET</t>
  </si>
  <si>
    <t>Doors and windows</t>
  </si>
  <si>
    <t>Provide metal door for entrance to waste yard. Rate shall include all cuts, welds, applying protective coating to welded joints, painting the frame and propoerly fixing the door to the fence.</t>
  </si>
  <si>
    <t>Structural steel works</t>
  </si>
  <si>
    <t>Electrical works</t>
  </si>
  <si>
    <t xml:space="preserve">Provide 75mm G.I pipe as flood light fixing poles. Rate shall include installation charges as shown on drawing. </t>
  </si>
  <si>
    <t xml:space="preserve">TOTAL </t>
  </si>
  <si>
    <t>50 x 50 PVC coated mesh for fence. Rate shall include properly securing the mesh to G.I steel frame</t>
  </si>
  <si>
    <t>Casting of compost slab. Reinforcement shall be provided as shown on drawing</t>
  </si>
  <si>
    <t>Casting of B1 beams. Reinforcement shall be provided as shown on drawing.</t>
  </si>
  <si>
    <t>Casting of leachate collection tanks. Reinforcement shall be provided as shown on drawing.</t>
  </si>
  <si>
    <t>Provide HDPE membrane below compost slab</t>
  </si>
  <si>
    <t>Privide expansion joint as shown on drawing and fill the gaps as indicated</t>
  </si>
  <si>
    <t>Casting of B2 beams. Reinforcement shall be provided as shown on drawing.</t>
  </si>
  <si>
    <t>Provide 3 phase power sockets in equipment room. Rate shall include connection to circuit breaker</t>
  </si>
  <si>
    <t>Provide timber top cover over leachate collection tank</t>
  </si>
  <si>
    <t>Cut and place PVC pipe in drain as shown on drawing</t>
  </si>
  <si>
    <t>Casting of B3 beams. Reinforcement shall be provided as shown on drawing.</t>
  </si>
  <si>
    <t>150mm thick walls</t>
  </si>
  <si>
    <t>Setting up a ground water well in the location shown</t>
  </si>
  <si>
    <t>Foundation for lighting poles</t>
  </si>
  <si>
    <t>L</t>
  </si>
  <si>
    <t>NO</t>
  </si>
  <si>
    <t xml:space="preserve">Allow for any remaining site clearance. </t>
  </si>
  <si>
    <t>B</t>
  </si>
  <si>
    <t>Storage area footings</t>
  </si>
  <si>
    <t>Leachate collection tank</t>
  </si>
  <si>
    <t>D</t>
  </si>
  <si>
    <t>Levelling and compaction of ground for compost slab</t>
  </si>
  <si>
    <t>Levelling and compaction of ground for sorting slab</t>
  </si>
  <si>
    <t>Levelling and compaction of ground for storage area slab</t>
  </si>
  <si>
    <t>Line footing for 3m high wall</t>
  </si>
  <si>
    <t>Outdoor concrete sorting slab</t>
  </si>
  <si>
    <t>Casting of 900mm well with base slab and top cover slab</t>
  </si>
  <si>
    <t>Casting of storage area footings</t>
  </si>
  <si>
    <t>Casting of storage area slab</t>
  </si>
  <si>
    <t>Casting of line footing for 3m high wall</t>
  </si>
  <si>
    <t>H</t>
  </si>
  <si>
    <t>Casting of indoor sorting platform</t>
  </si>
  <si>
    <t>850mm high wall for sorting platform</t>
  </si>
  <si>
    <t>12.5mm plastering on 600mm high wall for perimeter fence</t>
  </si>
  <si>
    <t>12.5mm plastering on 850mm high wall for sorting platform</t>
  </si>
  <si>
    <t>1500 high wall above for waste storage area</t>
  </si>
  <si>
    <t>3000 high wall in waste storage area</t>
  </si>
  <si>
    <t>12.5mm plastering on 1500mm high wall for waste storage area</t>
  </si>
  <si>
    <t>12.5mm plastering on 3000mm high wall for waste storage area</t>
  </si>
  <si>
    <t>Perimeter fence using 50mm &amp; 38mm G.I pipe as shown on drawing. Rate shall include all cuttings, weldings, applying of protective coating for welded joints, and, setting up the fence.</t>
  </si>
  <si>
    <t>Provide 75mm G.I pipe to fix roof of waste storage area. Rate shall include all cuts, welds and applying of protective coating for welded joints and setting up of the pipes</t>
  </si>
  <si>
    <t>Provide 38mm G.I bearer pipes as shown on drawing. Rate shall include all cuts, welds and applying protective coating on welded joints</t>
  </si>
  <si>
    <t>Provide 38mm G.I purlin pipes as shown on drawing. Rate shall include all cuts, welds and applying protective coating on welded joints</t>
  </si>
  <si>
    <t>Provide 38mm G.I pipe between columns and for roof eave. Rate shall include all cuts, welds and fixing of these pipes</t>
  </si>
  <si>
    <t>Fixing of 75mm G.I pipe to support machine room door</t>
  </si>
  <si>
    <t>Provide 100mm ceiling mount light in hazardous waste room, including switch. Rate shall include connection to circuit breaker</t>
  </si>
  <si>
    <t>Provide weather proof switch for all lights</t>
  </si>
  <si>
    <t>Provide single phase power sockets in equipment room and hazardous waste room. Rate shall include connection to circuit breaker</t>
  </si>
  <si>
    <t xml:space="preserve">Roofing </t>
  </si>
  <si>
    <t>Supply and fix roof sheets for waste storage area as shown on drawing</t>
  </si>
  <si>
    <t>Provide flashing sheet on all areas required for roofing area</t>
  </si>
  <si>
    <t>Provide and fix lysaght gutter</t>
  </si>
  <si>
    <t>Plumbing</t>
  </si>
  <si>
    <t>Provide footvale and 25mm PVC intake pipe for pump from well</t>
  </si>
  <si>
    <t>Provide metal tap for distribution points in waste yard as shown on drawing. Rate shall include fixing the tap to boundary wall.</t>
  </si>
  <si>
    <t>Provide 1/2 inch PVC pipe from pump to all distribution points. Rate shall include all joints, bends and burrying the pipe 300mm below ground</t>
  </si>
  <si>
    <t>Provide HDPE membrane below waste storage area slab</t>
  </si>
  <si>
    <t>Roofing works</t>
  </si>
  <si>
    <t>Plumbing works</t>
  </si>
  <si>
    <t>Provide wall mount exhaust fan in equipment room and hazardous waste storare room. Rate shall include properly fixing the the fan and connection to power socket</t>
  </si>
  <si>
    <t>Provide well water pump. Rate shall include its fixing and connection to power socket.</t>
  </si>
  <si>
    <t>Supply and fix electric meter, 4 pole MCCB, Single Phase distribution board and 3 Phase distribution board as shown on drawing. Earth link and connection to earth rod with proper earth pit should be provided as well</t>
  </si>
  <si>
    <t>50mm lean concrete for fence wall</t>
  </si>
  <si>
    <t>Provide and fix 75mm down pipe</t>
  </si>
  <si>
    <t>nos</t>
  </si>
  <si>
    <t>Provide metal door for entrance to equipment room. Rate shall include all cuts, welds, applying protective coating to welded joints, painting the door and proper fixing of the door. Rate shall include fixing of  guide rails and wheels as well.</t>
  </si>
  <si>
    <t>Provide metal door for entrance to hazardous waste area. Rate shall include all cuts, welds, applying protective coating to welded joints, painting the door and proper fixing of the door. Rate shall include fixing of guide rails and wheels as well.</t>
  </si>
  <si>
    <t>Provide conveyance pipe from down pipe point to water well</t>
  </si>
  <si>
    <t>Painting works</t>
  </si>
  <si>
    <t>Provide 500 W flood light for illuminating the waste yard. Rate shall include connecting each light to a weather proof switch and providing power to the switch</t>
  </si>
  <si>
    <t>Fabricate and Install 600 x 900 sign board on 5mm plastic sheet. All letters, logos and symbols used on the board should be spray painted</t>
  </si>
  <si>
    <t>Applying primer and 2 paint coats on all fence walls - GREY colour</t>
  </si>
  <si>
    <t>Applying primer and 2 paint coats on 1500 high walls of waste storage area - GREY colour</t>
  </si>
  <si>
    <t>Applying primer and 2 paint coats on 3000 high walls of waste storage area - GREY colour</t>
  </si>
  <si>
    <t>Applying epoxy paint coating on all metal surfaces - GREY colour</t>
  </si>
  <si>
    <t>Provide 25 sqmm 4 core power supply cable from nearest distribution box to waste yard distribution board</t>
  </si>
  <si>
    <t>Provide "Dhaani" as shown in drawing</t>
  </si>
  <si>
    <t>Compost slab</t>
  </si>
  <si>
    <t>T10 bars</t>
  </si>
  <si>
    <t>TOT (m)</t>
  </si>
  <si>
    <t>B1 beams</t>
  </si>
  <si>
    <t>B2 beams</t>
  </si>
  <si>
    <t>B3 beams</t>
  </si>
  <si>
    <t>Leachate tanks</t>
  </si>
  <si>
    <t>Sorting slab</t>
  </si>
  <si>
    <t>Well cover</t>
  </si>
  <si>
    <t>Well base</t>
  </si>
  <si>
    <t>Storage area slab</t>
  </si>
  <si>
    <t>R6 bars</t>
  </si>
  <si>
    <t>Line footing</t>
  </si>
  <si>
    <t>T12 bars</t>
  </si>
  <si>
    <t>Indoor sorting platform</t>
  </si>
  <si>
    <t>CONSTRUCTION OF WASTE COLLECTION CENTRE - HAA NOLHIVARANFARU</t>
  </si>
  <si>
    <t>CONSTRUCTION OF WASTE COLLECTION CENTRE - HAA DHAALU NOLHIVARANFARU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</si>
</sst>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right/>
      <top/>
      <bottom style="double">
        <color indexed="64"/>
      </bottom>
      <diagonal/>
    </border>
    <border>
      <left style="thin">
        <color indexed="64"/>
      </left>
      <right style="thin">
        <color indexed="64"/>
      </right>
      <top style="hair">
        <color auto="1"/>
      </top>
      <bottom style="thin">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0" fillId="0" borderId="6" xfId="0" applyFont="1" applyBorder="1" applyAlignment="1">
      <alignment horizontal="center"/>
    </xf>
    <xf numFmtId="0" fontId="0" fillId="0" borderId="6" xfId="0" applyFont="1" applyBorder="1" applyAlignment="1">
      <alignment horizontal="left" indent="1"/>
    </xf>
    <xf numFmtId="0" fontId="2" fillId="0" borderId="6" xfId="0" applyFont="1" applyBorder="1" applyAlignment="1">
      <alignment horizontal="center"/>
    </xf>
    <xf numFmtId="0" fontId="0" fillId="0" borderId="6" xfId="0" applyFont="1" applyBorder="1" applyAlignment="1">
      <alignment horizontal="left" wrapText="1" indent="1"/>
    </xf>
    <xf numFmtId="0" fontId="0" fillId="0" borderId="6" xfId="0" applyFont="1" applyBorder="1" applyAlignment="1">
      <alignment horizontal="center" vertical="center"/>
    </xf>
    <xf numFmtId="0" fontId="2" fillId="0" borderId="6" xfId="0" applyFont="1" applyBorder="1"/>
    <xf numFmtId="0" fontId="0" fillId="0" borderId="6" xfId="0" applyBorder="1" applyAlignment="1">
      <alignment horizontal="center"/>
    </xf>
    <xf numFmtId="0" fontId="0" fillId="0" borderId="6" xfId="0" applyBorder="1"/>
    <xf numFmtId="0" fontId="0" fillId="0" borderId="6" xfId="0" applyBorder="1" applyAlignment="1">
      <alignment horizontal="left" wrapText="1" indent="1"/>
    </xf>
    <xf numFmtId="0" fontId="0" fillId="0" borderId="6" xfId="0" applyBorder="1" applyAlignment="1">
      <alignment horizontal="center" vertical="center"/>
    </xf>
    <xf numFmtId="43" fontId="0" fillId="0" borderId="6" xfId="1" applyFont="1" applyBorder="1" applyAlignment="1">
      <alignment horizontal="center" vertical="center"/>
    </xf>
    <xf numFmtId="0" fontId="2" fillId="0" borderId="6" xfId="0" applyFont="1" applyBorder="1" applyAlignment="1">
      <alignment horizontal="left"/>
    </xf>
    <xf numFmtId="0" fontId="2" fillId="0" borderId="6" xfId="0" applyFont="1" applyBorder="1" applyAlignment="1">
      <alignment horizontal="left" wrapText="1"/>
    </xf>
    <xf numFmtId="0" fontId="3" fillId="0" borderId="6" xfId="0" applyFont="1" applyBorder="1" applyAlignment="1">
      <alignment horizontal="left" wrapText="1" indent="1"/>
    </xf>
    <xf numFmtId="0" fontId="0" fillId="0" borderId="6" xfId="0" applyBorder="1" applyAlignment="1">
      <alignment horizontal="left" wrapText="1" indent="2"/>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horizontal="left" vertical="center" indent="1"/>
    </xf>
    <xf numFmtId="0" fontId="0" fillId="0" borderId="0" xfId="0" applyAlignment="1">
      <alignment horizontal="right"/>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9" xfId="0" applyBorder="1" applyAlignment="1">
      <alignment horizontal="center" vertical="center"/>
    </xf>
    <xf numFmtId="0" fontId="0" fillId="0" borderId="9" xfId="0" applyBorder="1" applyAlignment="1">
      <alignment horizontal="left" wrapText="1" indent="1"/>
    </xf>
    <xf numFmtId="0" fontId="0" fillId="0" borderId="6" xfId="0" applyBorder="1" applyAlignment="1">
      <alignment horizontal="left" vertical="center" wrapText="1" indent="1"/>
    </xf>
    <xf numFmtId="0" fontId="0" fillId="0" borderId="10" xfId="0" applyFont="1" applyBorder="1" applyAlignment="1">
      <alignment horizontal="center" vertical="center"/>
    </xf>
    <xf numFmtId="0" fontId="0" fillId="0" borderId="10" xfId="0" applyBorder="1" applyAlignment="1">
      <alignment horizontal="left" wrapText="1" indent="1"/>
    </xf>
    <xf numFmtId="0" fontId="0" fillId="0" borderId="10" xfId="0" applyBorder="1" applyAlignment="1">
      <alignment horizontal="center" vertical="center"/>
    </xf>
    <xf numFmtId="43" fontId="0" fillId="0" borderId="10" xfId="1" applyFont="1" applyBorder="1" applyAlignment="1">
      <alignment horizontal="center" vertical="center"/>
    </xf>
    <xf numFmtId="0" fontId="2" fillId="0" borderId="10" xfId="0" applyFont="1" applyBorder="1" applyAlignment="1">
      <alignment horizontal="left" wrapText="1"/>
    </xf>
    <xf numFmtId="0" fontId="0" fillId="0" borderId="5" xfId="0" applyBorder="1" applyAlignment="1">
      <alignment horizontal="center" vertical="center"/>
    </xf>
    <xf numFmtId="0" fontId="0" fillId="0" borderId="5" xfId="0" applyBorder="1" applyAlignment="1">
      <alignment horizontal="left" wrapText="1" indent="1"/>
    </xf>
    <xf numFmtId="0" fontId="0" fillId="0" borderId="9" xfId="0" applyBorder="1" applyAlignment="1">
      <alignment horizontal="center"/>
    </xf>
    <xf numFmtId="0" fontId="0" fillId="0" borderId="9" xfId="0" applyBorder="1" applyAlignment="1">
      <alignment horizontal="left" wrapText="1" indent="2"/>
    </xf>
    <xf numFmtId="43" fontId="0" fillId="0" borderId="5" xfId="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xf>
    <xf numFmtId="0" fontId="0" fillId="0" borderId="11" xfId="0" applyBorder="1"/>
    <xf numFmtId="2" fontId="0" fillId="0" borderId="6" xfId="0" applyNumberFormat="1" applyBorder="1" applyAlignment="1">
      <alignment horizontal="center" vertical="center"/>
    </xf>
    <xf numFmtId="0" fontId="0" fillId="0" borderId="9" xfId="0" applyBorder="1" applyAlignment="1">
      <alignment horizontal="left" vertical="center" wrapText="1" indent="1"/>
    </xf>
    <xf numFmtId="2" fontId="0" fillId="0" borderId="6" xfId="0" applyNumberFormat="1" applyFont="1" applyBorder="1" applyAlignment="1">
      <alignment horizontal="center" vertical="center"/>
    </xf>
    <xf numFmtId="0" fontId="0" fillId="0" borderId="6" xfId="0" applyBorder="1" applyAlignment="1">
      <alignment horizontal="left" indent="1"/>
    </xf>
    <xf numFmtId="0" fontId="0" fillId="0" borderId="6" xfId="0" applyBorder="1" applyAlignment="1">
      <alignment horizontal="left" vertical="center" wrapText="1" indent="2"/>
    </xf>
    <xf numFmtId="2" fontId="0" fillId="0" borderId="9" xfId="0" applyNumberFormat="1" applyFont="1" applyBorder="1" applyAlignment="1">
      <alignment horizontal="center" vertical="center"/>
    </xf>
    <xf numFmtId="43" fontId="2" fillId="0" borderId="0" xfId="1" applyFont="1" applyBorder="1" applyAlignment="1">
      <alignment horizontal="center" vertical="center"/>
    </xf>
    <xf numFmtId="43" fontId="2" fillId="0" borderId="3" xfId="1" applyFont="1" applyBorder="1" applyAlignment="1">
      <alignment horizontal="center" vertical="center"/>
    </xf>
    <xf numFmtId="43" fontId="2" fillId="0" borderId="3" xfId="1" applyFont="1" applyBorder="1" applyAlignment="1">
      <alignment vertical="center"/>
    </xf>
    <xf numFmtId="0" fontId="0" fillId="0" borderId="8" xfId="0" applyBorder="1" applyAlignment="1">
      <alignment vertical="center"/>
    </xf>
    <xf numFmtId="0" fontId="2" fillId="0" borderId="8" xfId="0" applyFont="1" applyFill="1" applyBorder="1" applyAlignment="1">
      <alignment horizontal="right" vertical="center"/>
    </xf>
    <xf numFmtId="43" fontId="2" fillId="0" borderId="8" xfId="0" applyNumberFormat="1" applyFont="1" applyBorder="1" applyAlignment="1">
      <alignment vertical="center"/>
    </xf>
    <xf numFmtId="0" fontId="0" fillId="0" borderId="1" xfId="0" applyBorder="1" applyAlignment="1">
      <alignment vertical="center"/>
    </xf>
    <xf numFmtId="0" fontId="2" fillId="0" borderId="1" xfId="0" applyFont="1" applyFill="1" applyBorder="1" applyAlignment="1">
      <alignment horizontal="right" vertical="center"/>
    </xf>
    <xf numFmtId="43" fontId="2" fillId="0" borderId="1" xfId="0" applyNumberFormat="1" applyFont="1" applyBorder="1" applyAlignment="1">
      <alignment vertical="center"/>
    </xf>
    <xf numFmtId="0" fontId="0" fillId="0" borderId="7" xfId="0" applyBorder="1" applyAlignment="1">
      <alignment vertical="center"/>
    </xf>
    <xf numFmtId="0" fontId="2" fillId="0" borderId="7" xfId="0" applyFont="1" applyFill="1" applyBorder="1" applyAlignment="1">
      <alignment horizontal="right" vertical="center"/>
    </xf>
    <xf numFmtId="43" fontId="2" fillId="0" borderId="7" xfId="0" applyNumberFormat="1" applyFont="1" applyBorder="1" applyAlignment="1">
      <alignment vertical="center"/>
    </xf>
    <xf numFmtId="43" fontId="0" fillId="0" borderId="6" xfId="1" applyFont="1" applyBorder="1" applyAlignment="1">
      <alignment horizontal="center"/>
    </xf>
    <xf numFmtId="43" fontId="2" fillId="0" borderId="6" xfId="1" applyFont="1" applyBorder="1" applyAlignment="1">
      <alignment horizontal="center"/>
    </xf>
    <xf numFmtId="43" fontId="0" fillId="0" borderId="6" xfId="1" applyFont="1" applyBorder="1"/>
    <xf numFmtId="43" fontId="0" fillId="0" borderId="10" xfId="1" applyFont="1" applyBorder="1"/>
    <xf numFmtId="43" fontId="0" fillId="0" borderId="10" xfId="1" applyFont="1" applyBorder="1" applyAlignment="1">
      <alignment horizontal="center"/>
    </xf>
    <xf numFmtId="43" fontId="0" fillId="0" borderId="9" xfId="1" applyFont="1" applyBorder="1"/>
    <xf numFmtId="43" fontId="0" fillId="0" borderId="6" xfId="1" applyFont="1" applyBorder="1" applyAlignment="1">
      <alignment vertical="center"/>
    </xf>
    <xf numFmtId="43" fontId="0" fillId="0" borderId="5" xfId="1" applyFont="1" applyBorder="1"/>
    <xf numFmtId="43" fontId="0" fillId="0" borderId="12" xfId="1" applyFont="1" applyBorder="1"/>
    <xf numFmtId="0" fontId="6"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left" indent="1"/>
    </xf>
    <xf numFmtId="164" fontId="0" fillId="0" borderId="9" xfId="0" applyNumberFormat="1" applyFont="1" applyBorder="1" applyAlignment="1">
      <alignment horizontal="center" vertical="center"/>
    </xf>
    <xf numFmtId="2" fontId="0" fillId="0" borderId="9" xfId="0" applyNumberFormat="1" applyBorder="1" applyAlignment="1">
      <alignment horizontal="center" vertical="center"/>
    </xf>
    <xf numFmtId="0" fontId="0" fillId="0" borderId="9" xfId="0" applyBorder="1" applyAlignment="1">
      <alignment horizontal="left" indent="1"/>
    </xf>
    <xf numFmtId="0" fontId="0" fillId="0" borderId="12" xfId="0" applyBorder="1" applyAlignment="1">
      <alignment horizontal="center" vertical="center"/>
    </xf>
    <xf numFmtId="0" fontId="0" fillId="0" borderId="12" xfId="0" applyBorder="1" applyAlignment="1">
      <alignment horizontal="left" vertical="center" wrapText="1" indent="1"/>
    </xf>
    <xf numFmtId="0" fontId="2" fillId="0" borderId="0" xfId="0" applyFont="1"/>
    <xf numFmtId="0" fontId="0" fillId="0" borderId="6" xfId="0" applyFill="1" applyBorder="1" applyAlignment="1">
      <alignment horizontal="left" wrapText="1" indent="1"/>
    </xf>
    <xf numFmtId="0" fontId="0" fillId="0" borderId="10" xfId="0" applyFill="1" applyBorder="1" applyAlignment="1">
      <alignment horizontal="left" wrapText="1" indent="1"/>
    </xf>
    <xf numFmtId="0" fontId="0" fillId="0" borderId="9" xfId="0" applyFill="1" applyBorder="1" applyAlignment="1">
      <alignment horizontal="left" wrapText="1" indent="1"/>
    </xf>
    <xf numFmtId="0" fontId="0" fillId="0" borderId="9" xfId="0" applyFill="1" applyBorder="1" applyAlignment="1">
      <alignment horizontal="left" indent="1"/>
    </xf>
    <xf numFmtId="0" fontId="5" fillId="0" borderId="0"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tabSelected="1" zoomScale="115" zoomScaleNormal="115" workbookViewId="0">
      <selection activeCell="B3" sqref="B3:D3"/>
    </sheetView>
  </sheetViews>
  <sheetFormatPr defaultRowHeight="15" x14ac:dyDescent="0.25"/>
  <cols>
    <col min="1" max="1" width="2.42578125" customWidth="1"/>
    <col min="2" max="2" width="13.42578125" customWidth="1"/>
    <col min="3" max="3" width="37" customWidth="1"/>
    <col min="4" max="4" width="22.42578125" customWidth="1"/>
  </cols>
  <sheetData>
    <row r="1" spans="2:8" s="35" customFormat="1" ht="15.75" x14ac:dyDescent="0.25">
      <c r="B1" s="97" t="s">
        <v>137</v>
      </c>
      <c r="C1" s="97"/>
      <c r="D1" s="97"/>
      <c r="E1" s="36"/>
      <c r="F1" s="36"/>
      <c r="G1" s="36"/>
    </row>
    <row r="2" spans="2:8" s="35" customFormat="1" ht="15.75" x14ac:dyDescent="0.25">
      <c r="B2" s="97"/>
      <c r="C2" s="97"/>
      <c r="D2" s="97"/>
      <c r="E2" s="36"/>
      <c r="F2" s="36"/>
      <c r="G2" s="36"/>
    </row>
    <row r="3" spans="2:8" s="35" customFormat="1" ht="15.75" x14ac:dyDescent="0.25">
      <c r="B3" s="96" t="s">
        <v>31</v>
      </c>
      <c r="C3" s="96"/>
      <c r="D3" s="96"/>
      <c r="E3" s="36"/>
      <c r="F3" s="36"/>
      <c r="G3" s="36"/>
    </row>
    <row r="4" spans="2:8" s="35" customFormat="1" ht="15.75" x14ac:dyDescent="0.25">
      <c r="B4" s="95" t="s">
        <v>37</v>
      </c>
      <c r="C4" s="95"/>
      <c r="D4" s="95"/>
      <c r="E4" s="37"/>
      <c r="F4" s="37"/>
      <c r="G4" s="37"/>
    </row>
    <row r="5" spans="2:8" x14ac:dyDescent="0.25">
      <c r="B5" s="4"/>
      <c r="C5" s="4"/>
      <c r="D5" s="4"/>
      <c r="E5" s="5"/>
      <c r="F5" s="5"/>
      <c r="G5" s="5"/>
      <c r="H5" s="6"/>
    </row>
    <row r="6" spans="2:8" s="3" customFormat="1" ht="23.25" customHeight="1" x14ac:dyDescent="0.25">
      <c r="B6" s="29" t="s">
        <v>32</v>
      </c>
      <c r="C6" s="29" t="s">
        <v>1</v>
      </c>
      <c r="D6" s="29" t="s">
        <v>5</v>
      </c>
      <c r="E6" s="26"/>
      <c r="F6" s="26"/>
      <c r="G6" s="26"/>
      <c r="H6" s="27"/>
    </row>
    <row r="7" spans="2:8" s="3" customFormat="1" ht="23.25" customHeight="1" x14ac:dyDescent="0.25">
      <c r="B7" s="26">
        <v>1</v>
      </c>
      <c r="C7" s="28" t="s">
        <v>24</v>
      </c>
      <c r="D7" s="61"/>
      <c r="E7" s="7"/>
      <c r="F7" s="26"/>
      <c r="G7" s="26"/>
      <c r="H7" s="27"/>
    </row>
    <row r="8" spans="2:8" s="3" customFormat="1" ht="23.25" customHeight="1" x14ac:dyDescent="0.25">
      <c r="B8" s="30">
        <v>2</v>
      </c>
      <c r="C8" s="31" t="s">
        <v>33</v>
      </c>
      <c r="D8" s="62"/>
      <c r="E8" s="7"/>
      <c r="F8" s="26"/>
      <c r="G8" s="26"/>
      <c r="H8" s="27"/>
    </row>
    <row r="9" spans="2:8" s="3" customFormat="1" ht="23.25" customHeight="1" x14ac:dyDescent="0.25">
      <c r="B9" s="30">
        <v>3</v>
      </c>
      <c r="C9" s="32" t="s">
        <v>7</v>
      </c>
      <c r="D9" s="63"/>
      <c r="E9" s="27"/>
      <c r="F9" s="27"/>
      <c r="G9" s="27"/>
      <c r="H9" s="27"/>
    </row>
    <row r="10" spans="2:8" s="3" customFormat="1" ht="23.25" customHeight="1" x14ac:dyDescent="0.25">
      <c r="B10" s="30">
        <v>4</v>
      </c>
      <c r="C10" s="33" t="s">
        <v>15</v>
      </c>
      <c r="D10" s="63"/>
    </row>
    <row r="11" spans="2:8" s="3" customFormat="1" ht="23.25" customHeight="1" x14ac:dyDescent="0.25">
      <c r="B11" s="30">
        <v>5</v>
      </c>
      <c r="C11" s="33" t="s">
        <v>17</v>
      </c>
      <c r="D11" s="63"/>
    </row>
    <row r="12" spans="2:8" s="3" customFormat="1" ht="23.25" customHeight="1" x14ac:dyDescent="0.25">
      <c r="B12" s="30">
        <v>6</v>
      </c>
      <c r="C12" s="33" t="s">
        <v>21</v>
      </c>
      <c r="D12" s="63"/>
    </row>
    <row r="13" spans="2:8" s="3" customFormat="1" ht="23.25" customHeight="1" x14ac:dyDescent="0.25">
      <c r="B13" s="30">
        <v>7</v>
      </c>
      <c r="C13" s="33" t="s">
        <v>40</v>
      </c>
      <c r="D13" s="63"/>
    </row>
    <row r="14" spans="2:8" s="3" customFormat="1" ht="23.25" customHeight="1" x14ac:dyDescent="0.25">
      <c r="B14" s="30">
        <v>8</v>
      </c>
      <c r="C14" s="33" t="s">
        <v>112</v>
      </c>
      <c r="D14" s="63"/>
    </row>
    <row r="15" spans="2:8" s="3" customFormat="1" ht="23.25" customHeight="1" x14ac:dyDescent="0.25">
      <c r="B15" s="30">
        <v>9</v>
      </c>
      <c r="C15" s="33" t="s">
        <v>41</v>
      </c>
      <c r="D15" s="63"/>
    </row>
    <row r="16" spans="2:8" s="3" customFormat="1" ht="23.25" customHeight="1" x14ac:dyDescent="0.25">
      <c r="B16" s="30">
        <v>10</v>
      </c>
      <c r="C16" s="33" t="s">
        <v>38</v>
      </c>
      <c r="D16" s="63"/>
    </row>
    <row r="17" spans="2:4" s="3" customFormat="1" ht="23.25" customHeight="1" x14ac:dyDescent="0.25">
      <c r="B17" s="30">
        <v>11</v>
      </c>
      <c r="C17" s="33" t="s">
        <v>101</v>
      </c>
      <c r="D17" s="63"/>
    </row>
    <row r="18" spans="2:4" s="3" customFormat="1" ht="23.25" customHeight="1" x14ac:dyDescent="0.25">
      <c r="B18" s="30">
        <v>12</v>
      </c>
      <c r="C18" s="33" t="s">
        <v>102</v>
      </c>
      <c r="D18" s="63"/>
    </row>
    <row r="19" spans="2:4" s="3" customFormat="1" ht="23.25" customHeight="1" x14ac:dyDescent="0.25">
      <c r="B19" s="30">
        <v>13</v>
      </c>
      <c r="C19" s="33" t="s">
        <v>22</v>
      </c>
      <c r="D19" s="63"/>
    </row>
    <row r="20" spans="2:4" s="3" customFormat="1" ht="22.5" customHeight="1" x14ac:dyDescent="0.25">
      <c r="B20" s="64"/>
      <c r="C20" s="65" t="s">
        <v>34</v>
      </c>
      <c r="D20" s="66"/>
    </row>
    <row r="21" spans="2:4" s="3" customFormat="1" ht="21.75" customHeight="1" x14ac:dyDescent="0.25">
      <c r="B21" s="67"/>
      <c r="C21" s="68" t="s">
        <v>35</v>
      </c>
      <c r="D21" s="69"/>
    </row>
    <row r="22" spans="2:4" ht="9" customHeight="1" x14ac:dyDescent="0.25">
      <c r="C22" s="34"/>
    </row>
    <row r="23" spans="2:4" s="3" customFormat="1" ht="25.5" customHeight="1" thickBot="1" x14ac:dyDescent="0.3">
      <c r="B23" s="70"/>
      <c r="C23" s="71" t="s">
        <v>36</v>
      </c>
      <c r="D23" s="72"/>
    </row>
  </sheetData>
  <mergeCells count="3">
    <mergeCell ref="B4:D4"/>
    <mergeCell ref="B3:D3"/>
    <mergeCell ref="B1: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5" zoomScalePageLayoutView="85" workbookViewId="0">
      <selection activeCell="S9" sqref="S9"/>
    </sheetView>
  </sheetViews>
  <sheetFormatPr defaultRowHeight="15" x14ac:dyDescent="0.25"/>
  <cols>
    <col min="2" max="2" width="36.5703125" customWidth="1"/>
    <col min="3" max="3" width="9.140625" style="1" customWidth="1"/>
    <col min="5" max="5" width="10.5703125" bestFit="1" customWidth="1"/>
    <col min="6" max="6" width="15" customWidth="1"/>
    <col min="8" max="11" width="9.140625" style="82" hidden="1" customWidth="1"/>
    <col min="12" max="12" width="9.140625" customWidth="1"/>
  </cols>
  <sheetData>
    <row r="1" spans="1:11" x14ac:dyDescent="0.25">
      <c r="A1" s="98" t="s">
        <v>136</v>
      </c>
      <c r="B1" s="98"/>
      <c r="C1" s="98"/>
      <c r="D1" s="98"/>
      <c r="E1" s="98"/>
      <c r="F1" s="98"/>
    </row>
    <row r="2" spans="1:11" x14ac:dyDescent="0.25">
      <c r="A2" s="98" t="s">
        <v>31</v>
      </c>
      <c r="B2" s="98"/>
      <c r="C2" s="98"/>
      <c r="D2" s="98"/>
      <c r="E2" s="98"/>
      <c r="F2" s="98"/>
    </row>
    <row r="3" spans="1:11" x14ac:dyDescent="0.25">
      <c r="A3" s="4"/>
      <c r="B3" s="4"/>
      <c r="C3" s="4"/>
      <c r="D3" s="4"/>
      <c r="E3" s="4"/>
      <c r="F3" s="4"/>
    </row>
    <row r="4" spans="1:11" s="2" customFormat="1" x14ac:dyDescent="0.25">
      <c r="A4" s="8" t="s">
        <v>0</v>
      </c>
      <c r="B4" s="8" t="s">
        <v>1</v>
      </c>
      <c r="C4" s="8" t="s">
        <v>2</v>
      </c>
      <c r="D4" s="8" t="s">
        <v>3</v>
      </c>
      <c r="E4" s="8" t="s">
        <v>4</v>
      </c>
      <c r="F4" s="8" t="s">
        <v>5</v>
      </c>
      <c r="H4" s="83"/>
      <c r="I4" s="83"/>
      <c r="J4" s="83"/>
      <c r="K4" s="83"/>
    </row>
    <row r="5" spans="1:11" s="2" customFormat="1" x14ac:dyDescent="0.25">
      <c r="A5" s="9">
        <v>1</v>
      </c>
      <c r="B5" s="10" t="s">
        <v>24</v>
      </c>
      <c r="C5" s="9"/>
      <c r="D5" s="9"/>
      <c r="E5" s="9"/>
      <c r="F5" s="9"/>
      <c r="H5" s="83"/>
      <c r="I5" s="83"/>
      <c r="J5" s="83"/>
      <c r="K5" s="83"/>
    </row>
    <row r="6" spans="1:11" s="2" customFormat="1" x14ac:dyDescent="0.25">
      <c r="A6" s="11">
        <v>1.1000000000000001</v>
      </c>
      <c r="B6" s="12" t="s">
        <v>27</v>
      </c>
      <c r="C6" s="11" t="s">
        <v>8</v>
      </c>
      <c r="D6" s="11">
        <v>1</v>
      </c>
      <c r="E6" s="73"/>
      <c r="F6" s="73"/>
      <c r="H6" s="83"/>
      <c r="I6" s="83"/>
      <c r="J6" s="83"/>
      <c r="K6" s="83"/>
    </row>
    <row r="7" spans="1:11" s="2" customFormat="1" ht="45.75" customHeight="1" x14ac:dyDescent="0.25">
      <c r="A7" s="15">
        <v>1.2</v>
      </c>
      <c r="B7" s="14" t="s">
        <v>25</v>
      </c>
      <c r="C7" s="15" t="s">
        <v>26</v>
      </c>
      <c r="D7" s="11">
        <v>1</v>
      </c>
      <c r="E7" s="73"/>
      <c r="F7" s="73"/>
      <c r="H7" s="83"/>
      <c r="I7" s="83"/>
      <c r="J7" s="83"/>
      <c r="K7" s="83"/>
    </row>
    <row r="8" spans="1:11" s="2" customFormat="1" x14ac:dyDescent="0.25">
      <c r="A8" s="11">
        <v>1.3</v>
      </c>
      <c r="B8" s="14" t="s">
        <v>28</v>
      </c>
      <c r="C8" s="11" t="s">
        <v>8</v>
      </c>
      <c r="D8" s="11">
        <v>1</v>
      </c>
      <c r="E8" s="73"/>
      <c r="F8" s="73"/>
      <c r="H8" s="83"/>
      <c r="I8" s="83"/>
      <c r="J8" s="83"/>
      <c r="K8" s="83"/>
    </row>
    <row r="9" spans="1:11" s="2" customFormat="1" ht="30" x14ac:dyDescent="0.25">
      <c r="A9" s="11">
        <v>1.4</v>
      </c>
      <c r="B9" s="14" t="s">
        <v>29</v>
      </c>
      <c r="C9" s="11" t="s">
        <v>8</v>
      </c>
      <c r="D9" s="11">
        <v>1</v>
      </c>
      <c r="E9" s="73"/>
      <c r="F9" s="73"/>
      <c r="H9" s="83"/>
      <c r="I9" s="83"/>
      <c r="J9" s="83"/>
      <c r="K9" s="83"/>
    </row>
    <row r="10" spans="1:11" s="2" customFormat="1" x14ac:dyDescent="0.25">
      <c r="A10" s="11">
        <v>1.5</v>
      </c>
      <c r="B10" s="14" t="s">
        <v>30</v>
      </c>
      <c r="C10" s="11" t="s">
        <v>8</v>
      </c>
      <c r="D10" s="11">
        <v>1</v>
      </c>
      <c r="E10" s="73"/>
      <c r="F10" s="73"/>
      <c r="H10" s="83"/>
      <c r="I10" s="83"/>
      <c r="J10" s="83"/>
      <c r="K10" s="83"/>
    </row>
    <row r="11" spans="1:11" s="2" customFormat="1" x14ac:dyDescent="0.25">
      <c r="A11" s="13"/>
      <c r="B11" s="13"/>
      <c r="C11" s="13"/>
      <c r="D11" s="13"/>
      <c r="E11" s="74"/>
      <c r="F11" s="73"/>
      <c r="H11" s="83"/>
      <c r="I11" s="83"/>
      <c r="J11" s="83"/>
      <c r="K11" s="83"/>
    </row>
    <row r="12" spans="1:11" x14ac:dyDescent="0.25">
      <c r="A12" s="13">
        <v>2</v>
      </c>
      <c r="B12" s="16" t="s">
        <v>6</v>
      </c>
      <c r="C12" s="17"/>
      <c r="D12" s="18"/>
      <c r="E12" s="75"/>
      <c r="F12" s="75"/>
    </row>
    <row r="13" spans="1:11" ht="18" customHeight="1" x14ac:dyDescent="0.25">
      <c r="A13" s="15">
        <v>2.1</v>
      </c>
      <c r="B13" s="40" t="s">
        <v>60</v>
      </c>
      <c r="C13" s="20" t="s">
        <v>8</v>
      </c>
      <c r="D13" s="20">
        <v>1</v>
      </c>
      <c r="E13" s="75"/>
      <c r="F13" s="75"/>
    </row>
    <row r="14" spans="1:11" x14ac:dyDescent="0.25">
      <c r="A14" s="18"/>
      <c r="B14" s="18"/>
      <c r="C14" s="17"/>
      <c r="D14" s="18"/>
      <c r="E14" s="75"/>
      <c r="F14" s="75"/>
    </row>
    <row r="15" spans="1:11" x14ac:dyDescent="0.25">
      <c r="A15" s="51">
        <v>3</v>
      </c>
      <c r="B15" s="16" t="s">
        <v>7</v>
      </c>
      <c r="C15" s="17"/>
      <c r="D15" s="18"/>
      <c r="E15" s="75"/>
      <c r="F15" s="75"/>
    </row>
    <row r="16" spans="1:11" ht="30" x14ac:dyDescent="0.25">
      <c r="A16" s="15"/>
      <c r="B16" s="19" t="s">
        <v>9</v>
      </c>
      <c r="C16" s="17"/>
      <c r="D16" s="18"/>
      <c r="E16" s="75"/>
      <c r="F16" s="75"/>
      <c r="H16" s="82" t="s">
        <v>61</v>
      </c>
      <c r="I16" s="82" t="s">
        <v>58</v>
      </c>
      <c r="J16" s="82" t="s">
        <v>64</v>
      </c>
      <c r="K16" s="82" t="s">
        <v>59</v>
      </c>
    </row>
    <row r="17" spans="1:11" x14ac:dyDescent="0.25">
      <c r="A17" s="15">
        <v>3.1</v>
      </c>
      <c r="B17" s="84" t="s">
        <v>11</v>
      </c>
      <c r="C17" s="20" t="s">
        <v>10</v>
      </c>
      <c r="D17" s="21">
        <f>(I17)*0.3*0.2</f>
        <v>5.5500000000000007</v>
      </c>
      <c r="E17" s="75"/>
      <c r="F17" s="75"/>
      <c r="I17" s="82">
        <v>92.5</v>
      </c>
    </row>
    <row r="18" spans="1:11" x14ac:dyDescent="0.25">
      <c r="A18" s="15">
        <v>3.2</v>
      </c>
      <c r="B18" s="58" t="s">
        <v>12</v>
      </c>
      <c r="C18" s="20" t="s">
        <v>10</v>
      </c>
      <c r="D18" s="21">
        <f>K18*0.6*0.3*0.3</f>
        <v>2.5919999999999996</v>
      </c>
      <c r="E18" s="75"/>
      <c r="F18" s="75"/>
      <c r="K18" s="82">
        <v>48</v>
      </c>
    </row>
    <row r="19" spans="1:11" x14ac:dyDescent="0.25">
      <c r="A19" s="15">
        <v>3.3</v>
      </c>
      <c r="B19" s="58" t="s">
        <v>13</v>
      </c>
      <c r="C19" s="20" t="s">
        <v>10</v>
      </c>
      <c r="D19" s="21">
        <f>0.9*0.4*0.4*K19</f>
        <v>0.28800000000000003</v>
      </c>
      <c r="E19" s="75"/>
      <c r="F19" s="75"/>
      <c r="K19" s="82">
        <v>2</v>
      </c>
    </row>
    <row r="20" spans="1:11" ht="30" x14ac:dyDescent="0.25">
      <c r="A20" s="15">
        <v>3.4</v>
      </c>
      <c r="B20" s="19" t="s">
        <v>65</v>
      </c>
      <c r="C20" s="20" t="s">
        <v>14</v>
      </c>
      <c r="D20" s="20">
        <f>H20*I20</f>
        <v>75</v>
      </c>
      <c r="E20" s="75"/>
      <c r="F20" s="75"/>
      <c r="H20" s="82">
        <v>5</v>
      </c>
      <c r="I20" s="82">
        <v>15</v>
      </c>
    </row>
    <row r="21" spans="1:11" ht="30" x14ac:dyDescent="0.25">
      <c r="A21" s="15">
        <v>3.5</v>
      </c>
      <c r="B21" s="19" t="s">
        <v>66</v>
      </c>
      <c r="C21" s="20" t="s">
        <v>14</v>
      </c>
      <c r="D21" s="20">
        <f>H21*I21</f>
        <v>75</v>
      </c>
      <c r="E21" s="75"/>
      <c r="F21" s="75"/>
      <c r="H21" s="82">
        <v>5</v>
      </c>
      <c r="I21" s="82">
        <v>15</v>
      </c>
    </row>
    <row r="22" spans="1:11" ht="30" x14ac:dyDescent="0.25">
      <c r="A22" s="15">
        <v>3.6</v>
      </c>
      <c r="B22" s="19" t="s">
        <v>56</v>
      </c>
      <c r="C22" s="20" t="s">
        <v>8</v>
      </c>
      <c r="D22" s="20">
        <v>1</v>
      </c>
      <c r="E22" s="75"/>
      <c r="F22" s="75"/>
    </row>
    <row r="23" spans="1:11" x14ac:dyDescent="0.25">
      <c r="A23" s="15">
        <v>3.7</v>
      </c>
      <c r="B23" s="19" t="s">
        <v>62</v>
      </c>
      <c r="C23" s="20" t="s">
        <v>10</v>
      </c>
      <c r="D23" s="55">
        <f>K23*0.4*0.3*0.3</f>
        <v>0.57599999999999996</v>
      </c>
      <c r="E23" s="75"/>
      <c r="F23" s="75"/>
      <c r="K23" s="82">
        <v>16</v>
      </c>
    </row>
    <row r="24" spans="1:11" x14ac:dyDescent="0.25">
      <c r="A24" s="15">
        <v>3.8</v>
      </c>
      <c r="B24" s="19" t="s">
        <v>63</v>
      </c>
      <c r="C24" s="20" t="s">
        <v>10</v>
      </c>
      <c r="D24" s="55">
        <f>H24*I24*J24</f>
        <v>2.4805000000000001</v>
      </c>
      <c r="E24" s="75"/>
      <c r="F24" s="75"/>
      <c r="H24" s="82">
        <v>1.1000000000000001</v>
      </c>
      <c r="I24" s="82">
        <f>1.5+0.55</f>
        <v>2.0499999999999998</v>
      </c>
      <c r="J24" s="82">
        <v>1.1000000000000001</v>
      </c>
    </row>
    <row r="25" spans="1:11" ht="30" x14ac:dyDescent="0.25">
      <c r="A25" s="15">
        <v>3.9</v>
      </c>
      <c r="B25" s="19" t="s">
        <v>67</v>
      </c>
      <c r="C25" s="20" t="s">
        <v>14</v>
      </c>
      <c r="D25" s="55">
        <f>H25*I25</f>
        <v>59.534999999999997</v>
      </c>
      <c r="E25" s="75"/>
      <c r="F25" s="75"/>
      <c r="H25" s="82">
        <v>3.15</v>
      </c>
      <c r="I25" s="82">
        <v>18.899999999999999</v>
      </c>
    </row>
    <row r="26" spans="1:11" x14ac:dyDescent="0.25">
      <c r="A26" s="57">
        <v>3.1</v>
      </c>
      <c r="B26" s="19" t="s">
        <v>68</v>
      </c>
      <c r="C26" s="20" t="s">
        <v>10</v>
      </c>
      <c r="D26" s="55">
        <f>0.2*0.3*I26</f>
        <v>1.47</v>
      </c>
      <c r="E26" s="75"/>
      <c r="F26" s="75"/>
      <c r="I26" s="82">
        <v>24.5</v>
      </c>
    </row>
    <row r="27" spans="1:11" x14ac:dyDescent="0.25">
      <c r="A27" s="18"/>
      <c r="B27" s="18"/>
      <c r="C27" s="17"/>
      <c r="D27" s="18"/>
      <c r="E27" s="75"/>
      <c r="F27" s="75"/>
    </row>
    <row r="28" spans="1:11" x14ac:dyDescent="0.25">
      <c r="A28" s="51">
        <v>4</v>
      </c>
      <c r="B28" s="22" t="s">
        <v>15</v>
      </c>
      <c r="C28" s="17"/>
      <c r="D28" s="18"/>
      <c r="E28" s="75"/>
      <c r="F28" s="75"/>
    </row>
    <row r="29" spans="1:11" ht="30" x14ac:dyDescent="0.25">
      <c r="A29" s="15">
        <v>4.0999999999999996</v>
      </c>
      <c r="B29" s="19" t="s">
        <v>16</v>
      </c>
      <c r="C29" s="20" t="s">
        <v>10</v>
      </c>
      <c r="D29" s="21">
        <f>0.6*0.3*0.3*K18</f>
        <v>2.5920000000000001</v>
      </c>
      <c r="E29" s="75"/>
      <c r="F29" s="75"/>
    </row>
    <row r="30" spans="1:11" x14ac:dyDescent="0.25">
      <c r="A30" s="41">
        <v>4.2</v>
      </c>
      <c r="B30" s="42" t="s">
        <v>57</v>
      </c>
      <c r="C30" s="43" t="s">
        <v>10</v>
      </c>
      <c r="D30" s="44">
        <f>0.9*0.4*0.4*K19</f>
        <v>0.28800000000000003</v>
      </c>
      <c r="E30" s="76"/>
      <c r="F30" s="76"/>
    </row>
    <row r="31" spans="1:11" ht="45" x14ac:dyDescent="0.25">
      <c r="A31" s="15">
        <v>4.3</v>
      </c>
      <c r="B31" s="91" t="s">
        <v>45</v>
      </c>
      <c r="C31" s="20" t="s">
        <v>10</v>
      </c>
      <c r="D31" s="55">
        <f>(H31*I31*K31)*0.1</f>
        <v>5.7960000000000003</v>
      </c>
      <c r="E31" s="75"/>
      <c r="F31" s="75"/>
      <c r="H31" s="82">
        <v>2.1</v>
      </c>
      <c r="I31" s="82">
        <v>4.5999999999999996</v>
      </c>
      <c r="K31" s="82">
        <v>6</v>
      </c>
    </row>
    <row r="32" spans="1:11" ht="45" x14ac:dyDescent="0.25">
      <c r="A32" s="15">
        <v>4.4000000000000004</v>
      </c>
      <c r="B32" s="91" t="s">
        <v>46</v>
      </c>
      <c r="C32" s="20" t="s">
        <v>10</v>
      </c>
      <c r="D32" s="21">
        <f>0.3*0.3*I32</f>
        <v>3.51</v>
      </c>
      <c r="E32" s="75"/>
      <c r="F32" s="75"/>
      <c r="I32" s="82">
        <v>39</v>
      </c>
    </row>
    <row r="33" spans="1:11" ht="45" x14ac:dyDescent="0.25">
      <c r="A33" s="15">
        <v>4.5</v>
      </c>
      <c r="B33" s="91" t="s">
        <v>50</v>
      </c>
      <c r="C33" s="20" t="s">
        <v>10</v>
      </c>
      <c r="D33" s="21">
        <f>0.3*0.3*I33</f>
        <v>0.79200000000000004</v>
      </c>
      <c r="E33" s="75"/>
      <c r="F33" s="75"/>
      <c r="I33" s="82">
        <f>4.4*2</f>
        <v>8.8000000000000007</v>
      </c>
    </row>
    <row r="34" spans="1:11" ht="45" x14ac:dyDescent="0.25">
      <c r="A34" s="41">
        <v>4.5999999999999996</v>
      </c>
      <c r="B34" s="92" t="s">
        <v>54</v>
      </c>
      <c r="C34" s="41" t="s">
        <v>10</v>
      </c>
      <c r="D34" s="41">
        <f>0.3*0.3*I34</f>
        <v>1.3499999999999999</v>
      </c>
      <c r="E34" s="77"/>
      <c r="F34" s="77"/>
      <c r="I34" s="82">
        <v>15</v>
      </c>
    </row>
    <row r="35" spans="1:11" ht="45" x14ac:dyDescent="0.25">
      <c r="A35" s="85">
        <v>4.7</v>
      </c>
      <c r="B35" s="93" t="s">
        <v>47</v>
      </c>
      <c r="C35" s="38" t="s">
        <v>0</v>
      </c>
      <c r="D35" s="38">
        <v>1</v>
      </c>
      <c r="E35" s="78"/>
      <c r="F35" s="78"/>
    </row>
    <row r="36" spans="1:11" x14ac:dyDescent="0.25">
      <c r="A36" s="85">
        <v>4.8</v>
      </c>
      <c r="B36" s="93" t="s">
        <v>69</v>
      </c>
      <c r="C36" s="38" t="s">
        <v>10</v>
      </c>
      <c r="D36" s="38">
        <f>H21*I21*0.1</f>
        <v>7.5</v>
      </c>
      <c r="E36" s="78"/>
      <c r="F36" s="78"/>
    </row>
    <row r="37" spans="1:11" ht="30" x14ac:dyDescent="0.25">
      <c r="A37" s="85">
        <v>4.9000000000000004</v>
      </c>
      <c r="B37" s="93" t="s">
        <v>70</v>
      </c>
      <c r="C37" s="38" t="s">
        <v>8</v>
      </c>
      <c r="D37" s="38">
        <v>1</v>
      </c>
      <c r="E37" s="78"/>
      <c r="F37" s="78"/>
    </row>
    <row r="38" spans="1:11" x14ac:dyDescent="0.25">
      <c r="A38" s="60">
        <v>4.0999999999999996</v>
      </c>
      <c r="B38" s="93" t="s">
        <v>71</v>
      </c>
      <c r="C38" s="38" t="s">
        <v>10</v>
      </c>
      <c r="D38" s="86">
        <f>D23</f>
        <v>0.57599999999999996</v>
      </c>
      <c r="E38" s="78"/>
      <c r="F38" s="78"/>
    </row>
    <row r="39" spans="1:11" x14ac:dyDescent="0.25">
      <c r="A39" s="60">
        <v>4.1100000000000003</v>
      </c>
      <c r="B39" s="93" t="s">
        <v>72</v>
      </c>
      <c r="C39" s="38" t="s">
        <v>10</v>
      </c>
      <c r="D39" s="86">
        <f>H25*I25*0.075</f>
        <v>4.4651249999999996</v>
      </c>
      <c r="E39" s="78"/>
      <c r="F39" s="78"/>
    </row>
    <row r="40" spans="1:11" x14ac:dyDescent="0.25">
      <c r="A40" s="60">
        <v>4.12</v>
      </c>
      <c r="B40" s="94" t="s">
        <v>73</v>
      </c>
      <c r="C40" s="38" t="s">
        <v>10</v>
      </c>
      <c r="D40" s="86">
        <f>0.2*0.3*I26</f>
        <v>1.47</v>
      </c>
      <c r="E40" s="78"/>
      <c r="F40" s="78"/>
    </row>
    <row r="41" spans="1:11" x14ac:dyDescent="0.25">
      <c r="A41" s="60">
        <v>4.13</v>
      </c>
      <c r="B41" s="87" t="s">
        <v>75</v>
      </c>
      <c r="C41" s="38" t="s">
        <v>10</v>
      </c>
      <c r="D41" s="86">
        <f>4*2*0.1</f>
        <v>0.8</v>
      </c>
      <c r="E41" s="78"/>
      <c r="F41" s="78"/>
    </row>
    <row r="42" spans="1:11" x14ac:dyDescent="0.25">
      <c r="A42" s="18"/>
      <c r="B42" s="18"/>
      <c r="C42" s="17"/>
      <c r="D42" s="18"/>
      <c r="E42" s="75"/>
      <c r="F42" s="75"/>
    </row>
    <row r="43" spans="1:11" x14ac:dyDescent="0.25">
      <c r="A43" s="51">
        <v>5</v>
      </c>
      <c r="B43" s="23" t="s">
        <v>17</v>
      </c>
      <c r="C43" s="17"/>
      <c r="D43" s="18"/>
      <c r="E43" s="75"/>
      <c r="F43" s="75"/>
      <c r="H43" s="82" t="s">
        <v>61</v>
      </c>
      <c r="I43" s="82" t="s">
        <v>58</v>
      </c>
      <c r="J43" s="82" t="s">
        <v>74</v>
      </c>
      <c r="K43" s="82" t="s">
        <v>59</v>
      </c>
    </row>
    <row r="44" spans="1:11" x14ac:dyDescent="0.25">
      <c r="A44" s="17"/>
      <c r="B44" s="24" t="s">
        <v>20</v>
      </c>
      <c r="C44" s="20"/>
      <c r="D44" s="20"/>
      <c r="E44" s="75"/>
      <c r="F44" s="75"/>
    </row>
    <row r="45" spans="1:11" ht="15.75" customHeight="1" x14ac:dyDescent="0.25">
      <c r="A45" s="48">
        <v>5.0999999999999996</v>
      </c>
      <c r="B45" s="49" t="s">
        <v>19</v>
      </c>
      <c r="C45" s="38" t="s">
        <v>18</v>
      </c>
      <c r="D45" s="38">
        <f>I45</f>
        <v>92.5</v>
      </c>
      <c r="E45" s="78"/>
      <c r="F45" s="78"/>
      <c r="I45" s="82">
        <f>I17</f>
        <v>92.5</v>
      </c>
    </row>
    <row r="46" spans="1:11" ht="15.75" customHeight="1" x14ac:dyDescent="0.25">
      <c r="A46" s="48">
        <v>5.2</v>
      </c>
      <c r="B46" s="49" t="s">
        <v>76</v>
      </c>
      <c r="C46" s="38" t="s">
        <v>18</v>
      </c>
      <c r="D46" s="38">
        <f>I46</f>
        <v>2.4</v>
      </c>
      <c r="E46" s="78"/>
      <c r="F46" s="78"/>
      <c r="I46" s="82">
        <f>1.2*2</f>
        <v>2.4</v>
      </c>
    </row>
    <row r="47" spans="1:11" ht="15.75" customHeight="1" x14ac:dyDescent="0.25">
      <c r="A47" s="48">
        <v>5.3</v>
      </c>
      <c r="B47" s="49" t="s">
        <v>106</v>
      </c>
      <c r="C47" s="38" t="s">
        <v>18</v>
      </c>
      <c r="D47" s="38">
        <f>I45</f>
        <v>92.5</v>
      </c>
      <c r="E47" s="78"/>
      <c r="F47" s="78"/>
    </row>
    <row r="48" spans="1:11" ht="15.75" customHeight="1" x14ac:dyDescent="0.25">
      <c r="A48" s="48"/>
      <c r="B48" s="24" t="s">
        <v>55</v>
      </c>
      <c r="C48" s="38"/>
      <c r="D48" s="38"/>
      <c r="E48" s="78"/>
      <c r="F48" s="78"/>
    </row>
    <row r="49" spans="1:11" ht="30" x14ac:dyDescent="0.25">
      <c r="A49" s="38">
        <v>5.3</v>
      </c>
      <c r="B49" s="49" t="s">
        <v>79</v>
      </c>
      <c r="C49" s="38" t="s">
        <v>18</v>
      </c>
      <c r="D49" s="38">
        <f>1.5*I49*K49</f>
        <v>18</v>
      </c>
      <c r="E49" s="78"/>
      <c r="F49" s="78"/>
      <c r="I49" s="82">
        <v>3</v>
      </c>
      <c r="K49" s="82">
        <v>4</v>
      </c>
    </row>
    <row r="50" spans="1:11" x14ac:dyDescent="0.25">
      <c r="A50" s="38">
        <v>5.4</v>
      </c>
      <c r="B50" s="49" t="s">
        <v>80</v>
      </c>
      <c r="C50" s="38" t="s">
        <v>18</v>
      </c>
      <c r="D50" s="38">
        <f>I50</f>
        <v>30.6</v>
      </c>
      <c r="E50" s="78"/>
      <c r="F50" s="78"/>
      <c r="I50" s="82">
        <f>25+2.8+2.8</f>
        <v>30.6</v>
      </c>
    </row>
    <row r="51" spans="1:11" ht="15.75" customHeight="1" x14ac:dyDescent="0.25">
      <c r="A51" s="48"/>
      <c r="B51" s="49"/>
      <c r="C51" s="38"/>
      <c r="D51" s="38"/>
      <c r="E51" s="78"/>
      <c r="F51" s="78"/>
    </row>
    <row r="52" spans="1:11" x14ac:dyDescent="0.25">
      <c r="A52" s="13">
        <v>6</v>
      </c>
      <c r="B52" s="23" t="s">
        <v>21</v>
      </c>
      <c r="C52" s="20"/>
      <c r="D52" s="20"/>
      <c r="E52" s="75"/>
      <c r="F52" s="75"/>
    </row>
    <row r="53" spans="1:11" x14ac:dyDescent="0.25">
      <c r="A53" s="20"/>
      <c r="B53" s="24" t="s">
        <v>20</v>
      </c>
      <c r="C53" s="20"/>
      <c r="D53" s="20"/>
      <c r="E53" s="75"/>
      <c r="F53" s="75"/>
    </row>
    <row r="54" spans="1:11" ht="30" x14ac:dyDescent="0.25">
      <c r="A54" s="20">
        <v>6.1</v>
      </c>
      <c r="B54" s="25" t="s">
        <v>77</v>
      </c>
      <c r="C54" s="20" t="s">
        <v>14</v>
      </c>
      <c r="D54" s="20">
        <f>D45*2*0.6+D45*0.2</f>
        <v>129.5</v>
      </c>
      <c r="E54" s="75"/>
      <c r="F54" s="75"/>
    </row>
    <row r="55" spans="1:11" ht="30" x14ac:dyDescent="0.25">
      <c r="A55" s="20">
        <v>6.2</v>
      </c>
      <c r="B55" s="49" t="s">
        <v>78</v>
      </c>
      <c r="C55" s="20" t="s">
        <v>14</v>
      </c>
      <c r="D55" s="20">
        <f>D46*0.85*2</f>
        <v>4.08</v>
      </c>
      <c r="E55" s="75"/>
      <c r="F55" s="75"/>
    </row>
    <row r="56" spans="1:11" ht="13.5" customHeight="1" x14ac:dyDescent="0.25">
      <c r="A56" s="20"/>
      <c r="B56" s="24" t="s">
        <v>55</v>
      </c>
      <c r="C56" s="20"/>
      <c r="D56" s="20"/>
      <c r="E56" s="75"/>
      <c r="F56" s="75"/>
    </row>
    <row r="57" spans="1:11" s="3" customFormat="1" ht="30" x14ac:dyDescent="0.25">
      <c r="A57" s="20">
        <v>6.3</v>
      </c>
      <c r="B57" s="59" t="s">
        <v>81</v>
      </c>
      <c r="C57" s="20" t="s">
        <v>14</v>
      </c>
      <c r="D57" s="20">
        <f>1.5*D49*2</f>
        <v>54</v>
      </c>
      <c r="E57" s="79"/>
      <c r="F57" s="79"/>
      <c r="H57" s="82"/>
      <c r="I57" s="82"/>
      <c r="J57" s="82"/>
      <c r="K57" s="82"/>
    </row>
    <row r="58" spans="1:11" s="3" customFormat="1" ht="30" x14ac:dyDescent="0.25">
      <c r="A58" s="46">
        <v>6.4</v>
      </c>
      <c r="B58" s="59" t="s">
        <v>82</v>
      </c>
      <c r="C58" s="20" t="s">
        <v>14</v>
      </c>
      <c r="D58" s="20">
        <f>3*D50*2</f>
        <v>183.60000000000002</v>
      </c>
      <c r="E58" s="79"/>
      <c r="F58" s="79"/>
      <c r="H58" s="82"/>
      <c r="I58" s="82"/>
      <c r="J58" s="82"/>
      <c r="K58" s="82"/>
    </row>
    <row r="59" spans="1:11" x14ac:dyDescent="0.25">
      <c r="A59" s="46"/>
      <c r="B59" s="47"/>
      <c r="C59" s="46"/>
      <c r="D59" s="50"/>
      <c r="E59" s="80"/>
      <c r="F59" s="80"/>
    </row>
    <row r="60" spans="1:11" x14ac:dyDescent="0.25">
      <c r="A60" s="51">
        <v>7</v>
      </c>
      <c r="B60" s="23" t="s">
        <v>40</v>
      </c>
      <c r="C60" s="17"/>
      <c r="D60" s="18"/>
      <c r="E60" s="75"/>
      <c r="F60" s="75"/>
    </row>
    <row r="61" spans="1:11" ht="90" x14ac:dyDescent="0.25">
      <c r="A61" s="20">
        <v>7.1</v>
      </c>
      <c r="B61" s="19" t="s">
        <v>83</v>
      </c>
      <c r="C61" s="20" t="s">
        <v>18</v>
      </c>
      <c r="D61" s="20">
        <f>I17</f>
        <v>92.5</v>
      </c>
      <c r="E61" s="75"/>
      <c r="F61" s="75"/>
    </row>
    <row r="62" spans="1:11" ht="60" x14ac:dyDescent="0.25">
      <c r="A62" s="20">
        <v>7.2</v>
      </c>
      <c r="B62" s="40" t="s">
        <v>42</v>
      </c>
      <c r="C62" s="20" t="s">
        <v>23</v>
      </c>
      <c r="D62" s="20">
        <f>K19</f>
        <v>2</v>
      </c>
      <c r="E62" s="75"/>
      <c r="F62" s="75"/>
    </row>
    <row r="63" spans="1:11" ht="75" x14ac:dyDescent="0.25">
      <c r="A63" s="20">
        <v>7.3</v>
      </c>
      <c r="B63" s="40" t="s">
        <v>84</v>
      </c>
      <c r="C63" s="20" t="s">
        <v>23</v>
      </c>
      <c r="D63" s="20">
        <v>16</v>
      </c>
      <c r="E63" s="75"/>
      <c r="F63" s="75"/>
    </row>
    <row r="64" spans="1:11" ht="60" x14ac:dyDescent="0.25">
      <c r="A64" s="20">
        <v>7.4</v>
      </c>
      <c r="B64" s="40" t="s">
        <v>85</v>
      </c>
      <c r="C64" s="20" t="s">
        <v>18</v>
      </c>
      <c r="D64" s="20">
        <f>15+18.7+(4.5*2)+3.5</f>
        <v>46.2</v>
      </c>
      <c r="E64" s="75"/>
      <c r="F64" s="75"/>
    </row>
    <row r="65" spans="1:6" ht="60" x14ac:dyDescent="0.25">
      <c r="A65" s="20">
        <v>7.5</v>
      </c>
      <c r="B65" s="40" t="s">
        <v>86</v>
      </c>
      <c r="C65" s="20" t="s">
        <v>18</v>
      </c>
      <c r="D65" s="20">
        <f>19*5</f>
        <v>95</v>
      </c>
      <c r="E65" s="75"/>
      <c r="F65" s="75"/>
    </row>
    <row r="66" spans="1:6" ht="60" x14ac:dyDescent="0.25">
      <c r="A66" s="20">
        <v>7.6</v>
      </c>
      <c r="B66" s="40" t="s">
        <v>87</v>
      </c>
      <c r="C66" s="20" t="s">
        <v>18</v>
      </c>
      <c r="D66" s="20">
        <f>4.4*8</f>
        <v>35.200000000000003</v>
      </c>
      <c r="E66" s="75"/>
      <c r="F66" s="75"/>
    </row>
    <row r="67" spans="1:6" ht="30" x14ac:dyDescent="0.25">
      <c r="A67" s="20">
        <v>7.7</v>
      </c>
      <c r="B67" s="40" t="s">
        <v>88</v>
      </c>
      <c r="C67" s="20" t="s">
        <v>18</v>
      </c>
      <c r="D67" s="20">
        <v>3.5</v>
      </c>
      <c r="E67" s="75"/>
      <c r="F67" s="75"/>
    </row>
    <row r="68" spans="1:6" x14ac:dyDescent="0.25">
      <c r="A68" s="20"/>
      <c r="B68" s="40"/>
      <c r="C68" s="20"/>
      <c r="D68" s="20"/>
      <c r="E68" s="75"/>
      <c r="F68" s="75"/>
    </row>
    <row r="69" spans="1:6" x14ac:dyDescent="0.25">
      <c r="A69" s="51">
        <v>8</v>
      </c>
      <c r="B69" s="23" t="s">
        <v>112</v>
      </c>
      <c r="C69" s="17"/>
      <c r="D69" s="18"/>
      <c r="E69" s="75"/>
      <c r="F69" s="75"/>
    </row>
    <row r="70" spans="1:6" ht="30" x14ac:dyDescent="0.25">
      <c r="A70" s="20">
        <v>8.1</v>
      </c>
      <c r="B70" s="19" t="s">
        <v>115</v>
      </c>
      <c r="C70" s="20" t="s">
        <v>14</v>
      </c>
      <c r="D70" s="20">
        <f>D54</f>
        <v>129.5</v>
      </c>
      <c r="E70" s="75"/>
      <c r="F70" s="75"/>
    </row>
    <row r="71" spans="1:6" ht="45" x14ac:dyDescent="0.25">
      <c r="A71" s="20">
        <v>8.1999999999999993</v>
      </c>
      <c r="B71" s="19" t="s">
        <v>116</v>
      </c>
      <c r="C71" s="20" t="s">
        <v>14</v>
      </c>
      <c r="D71" s="20">
        <f>D57</f>
        <v>54</v>
      </c>
      <c r="E71" s="75"/>
      <c r="F71" s="75"/>
    </row>
    <row r="72" spans="1:6" ht="45" x14ac:dyDescent="0.25">
      <c r="A72" s="20">
        <v>8.3000000000000007</v>
      </c>
      <c r="B72" s="19" t="s">
        <v>117</v>
      </c>
      <c r="C72" s="20" t="s">
        <v>14</v>
      </c>
      <c r="D72" s="20">
        <f>D58</f>
        <v>183.60000000000002</v>
      </c>
      <c r="E72" s="75"/>
      <c r="F72" s="75"/>
    </row>
    <row r="73" spans="1:6" ht="30" x14ac:dyDescent="0.25">
      <c r="A73" s="20">
        <v>8.4</v>
      </c>
      <c r="B73" s="40" t="s">
        <v>118</v>
      </c>
      <c r="C73" s="20" t="s">
        <v>8</v>
      </c>
      <c r="D73" s="20">
        <v>1</v>
      </c>
      <c r="E73" s="75"/>
      <c r="F73" s="75"/>
    </row>
    <row r="74" spans="1:6" x14ac:dyDescent="0.25">
      <c r="A74" s="20"/>
      <c r="B74" s="40"/>
      <c r="C74" s="20"/>
      <c r="D74" s="20"/>
      <c r="E74" s="75"/>
      <c r="F74" s="75"/>
    </row>
    <row r="75" spans="1:6" x14ac:dyDescent="0.25">
      <c r="A75" s="52">
        <v>9</v>
      </c>
      <c r="B75" s="45" t="s">
        <v>41</v>
      </c>
      <c r="C75" s="43"/>
      <c r="D75" s="43"/>
      <c r="E75" s="76"/>
      <c r="F75" s="76"/>
    </row>
    <row r="76" spans="1:6" ht="45" x14ac:dyDescent="0.25">
      <c r="A76" s="20">
        <v>9.1</v>
      </c>
      <c r="B76" s="19" t="s">
        <v>51</v>
      </c>
      <c r="C76" s="20" t="s">
        <v>23</v>
      </c>
      <c r="D76" s="20">
        <v>4</v>
      </c>
      <c r="E76" s="75"/>
      <c r="F76" s="75"/>
    </row>
    <row r="77" spans="1:6" ht="60" x14ac:dyDescent="0.25">
      <c r="A77" s="20">
        <v>9.1999999999999993</v>
      </c>
      <c r="B77" s="19" t="s">
        <v>91</v>
      </c>
      <c r="C77" s="20" t="s">
        <v>23</v>
      </c>
      <c r="D77" s="20">
        <v>3</v>
      </c>
      <c r="E77" s="75"/>
      <c r="F77" s="75"/>
    </row>
    <row r="78" spans="1:6" ht="60" x14ac:dyDescent="0.25">
      <c r="A78" s="20">
        <v>9.3000000000000007</v>
      </c>
      <c r="B78" s="19" t="s">
        <v>89</v>
      </c>
      <c r="C78" s="20" t="s">
        <v>23</v>
      </c>
      <c r="D78" s="20">
        <v>1</v>
      </c>
      <c r="E78" s="75"/>
      <c r="F78" s="75"/>
    </row>
    <row r="79" spans="1:6" ht="75" x14ac:dyDescent="0.25">
      <c r="A79" s="43">
        <v>9.4</v>
      </c>
      <c r="B79" s="42" t="s">
        <v>103</v>
      </c>
      <c r="C79" s="43" t="s">
        <v>23</v>
      </c>
      <c r="D79" s="43">
        <v>2</v>
      </c>
      <c r="E79" s="76"/>
      <c r="F79" s="76"/>
    </row>
    <row r="80" spans="1:6" ht="75" x14ac:dyDescent="0.25">
      <c r="A80" s="43">
        <v>9.5</v>
      </c>
      <c r="B80" s="42" t="s">
        <v>113</v>
      </c>
      <c r="C80" s="43" t="s">
        <v>23</v>
      </c>
      <c r="D80" s="43">
        <v>2</v>
      </c>
      <c r="E80" s="76"/>
      <c r="F80" s="76"/>
    </row>
    <row r="81" spans="1:6" ht="30" x14ac:dyDescent="0.25">
      <c r="A81" s="46">
        <v>9.6</v>
      </c>
      <c r="B81" s="47" t="s">
        <v>90</v>
      </c>
      <c r="C81" s="46" t="s">
        <v>23</v>
      </c>
      <c r="D81" s="46">
        <v>3</v>
      </c>
      <c r="E81" s="80"/>
      <c r="F81" s="80"/>
    </row>
    <row r="82" spans="1:6" ht="90" x14ac:dyDescent="0.25">
      <c r="A82" s="38">
        <v>9.6999999999999993</v>
      </c>
      <c r="B82" s="39" t="s">
        <v>105</v>
      </c>
      <c r="C82" s="38" t="s">
        <v>8</v>
      </c>
      <c r="D82" s="38">
        <v>1</v>
      </c>
      <c r="E82" s="78"/>
      <c r="F82" s="78"/>
    </row>
    <row r="83" spans="1:6" ht="45" x14ac:dyDescent="0.25">
      <c r="A83" s="20">
        <v>9.8000000000000007</v>
      </c>
      <c r="B83" s="40" t="s">
        <v>119</v>
      </c>
      <c r="C83" s="20" t="s">
        <v>18</v>
      </c>
      <c r="D83" s="20">
        <v>344</v>
      </c>
      <c r="E83" s="75"/>
      <c r="F83" s="75"/>
    </row>
    <row r="84" spans="1:6" ht="45" x14ac:dyDescent="0.25">
      <c r="A84" s="43">
        <v>9.9</v>
      </c>
      <c r="B84" s="40" t="s">
        <v>104</v>
      </c>
      <c r="C84" s="43" t="s">
        <v>8</v>
      </c>
      <c r="D84" s="43">
        <v>1</v>
      </c>
      <c r="E84" s="76"/>
      <c r="F84" s="76"/>
    </row>
    <row r="85" spans="1:6" x14ac:dyDescent="0.25">
      <c r="A85" s="43"/>
      <c r="B85" s="42"/>
      <c r="C85" s="43"/>
      <c r="D85" s="43"/>
      <c r="E85" s="76"/>
      <c r="F85" s="76"/>
    </row>
    <row r="86" spans="1:6" ht="18" customHeight="1" x14ac:dyDescent="0.25">
      <c r="A86" s="52">
        <v>10</v>
      </c>
      <c r="B86" s="45" t="s">
        <v>38</v>
      </c>
      <c r="C86" s="43"/>
      <c r="D86" s="43"/>
      <c r="E86" s="76"/>
      <c r="F86" s="76"/>
    </row>
    <row r="87" spans="1:6" ht="105" x14ac:dyDescent="0.25">
      <c r="A87" s="20">
        <v>10.1</v>
      </c>
      <c r="B87" s="40" t="s">
        <v>109</v>
      </c>
      <c r="C87" s="20" t="s">
        <v>23</v>
      </c>
      <c r="D87" s="20">
        <v>1</v>
      </c>
      <c r="E87" s="75"/>
      <c r="F87" s="75"/>
    </row>
    <row r="88" spans="1:6" ht="105" x14ac:dyDescent="0.25">
      <c r="A88" s="20">
        <v>10.199999999999999</v>
      </c>
      <c r="B88" s="40" t="s">
        <v>110</v>
      </c>
      <c r="C88" s="20" t="s">
        <v>23</v>
      </c>
      <c r="D88" s="20">
        <v>1</v>
      </c>
      <c r="E88" s="75"/>
      <c r="F88" s="75"/>
    </row>
    <row r="89" spans="1:6" ht="77.25" customHeight="1" x14ac:dyDescent="0.25">
      <c r="A89" s="20">
        <v>10.3</v>
      </c>
      <c r="B89" s="40" t="s">
        <v>39</v>
      </c>
      <c r="C89" s="20" t="s">
        <v>23</v>
      </c>
      <c r="D89" s="20">
        <v>1</v>
      </c>
      <c r="E89" s="75"/>
      <c r="F89" s="75"/>
    </row>
    <row r="90" spans="1:6" x14ac:dyDescent="0.25">
      <c r="A90" s="17"/>
      <c r="B90" s="19"/>
      <c r="C90" s="20"/>
      <c r="D90" s="20"/>
      <c r="E90" s="75"/>
      <c r="F90" s="75"/>
    </row>
    <row r="91" spans="1:6" x14ac:dyDescent="0.25">
      <c r="A91" s="52">
        <v>11</v>
      </c>
      <c r="B91" s="45" t="s">
        <v>92</v>
      </c>
      <c r="C91" s="43"/>
      <c r="D91" s="43"/>
      <c r="E91" s="76"/>
      <c r="F91" s="76"/>
    </row>
    <row r="92" spans="1:6" ht="30" x14ac:dyDescent="0.25">
      <c r="A92" s="20">
        <v>11.1</v>
      </c>
      <c r="B92" s="40" t="s">
        <v>93</v>
      </c>
      <c r="C92" s="20" t="s">
        <v>14</v>
      </c>
      <c r="D92" s="20">
        <f>19*4.5</f>
        <v>85.5</v>
      </c>
      <c r="E92" s="75"/>
      <c r="F92" s="75"/>
    </row>
    <row r="93" spans="1:6" ht="30" x14ac:dyDescent="0.25">
      <c r="A93" s="20">
        <v>11.2</v>
      </c>
      <c r="B93" s="40" t="s">
        <v>94</v>
      </c>
      <c r="C93" s="20" t="s">
        <v>18</v>
      </c>
      <c r="D93" s="20">
        <f>19+4.5+4.5</f>
        <v>28</v>
      </c>
      <c r="E93" s="75"/>
      <c r="F93" s="75"/>
    </row>
    <row r="94" spans="1:6" x14ac:dyDescent="0.25">
      <c r="A94" s="20">
        <v>11.3</v>
      </c>
      <c r="B94" s="40" t="s">
        <v>95</v>
      </c>
      <c r="C94" s="20" t="s">
        <v>18</v>
      </c>
      <c r="D94" s="20">
        <v>19</v>
      </c>
      <c r="E94" s="75"/>
      <c r="F94" s="75"/>
    </row>
    <row r="95" spans="1:6" ht="30" x14ac:dyDescent="0.25">
      <c r="A95" s="20">
        <v>11.4</v>
      </c>
      <c r="B95" s="40" t="s">
        <v>111</v>
      </c>
      <c r="C95" s="20" t="s">
        <v>8</v>
      </c>
      <c r="D95" s="20">
        <v>1</v>
      </c>
      <c r="E95" s="75"/>
      <c r="F95" s="75"/>
    </row>
    <row r="96" spans="1:6" x14ac:dyDescent="0.25">
      <c r="A96" s="20">
        <v>11.5</v>
      </c>
      <c r="B96" s="40" t="s">
        <v>107</v>
      </c>
      <c r="C96" s="20" t="s">
        <v>108</v>
      </c>
      <c r="D96" s="20">
        <v>2</v>
      </c>
      <c r="E96" s="75"/>
      <c r="F96" s="75"/>
    </row>
    <row r="97" spans="1:6" x14ac:dyDescent="0.25">
      <c r="A97" s="20"/>
      <c r="B97" s="40"/>
      <c r="C97" s="20"/>
      <c r="D97" s="20"/>
      <c r="E97" s="75"/>
      <c r="F97" s="75"/>
    </row>
    <row r="98" spans="1:6" x14ac:dyDescent="0.25">
      <c r="A98" s="52">
        <v>12</v>
      </c>
      <c r="B98" s="45" t="s">
        <v>96</v>
      </c>
      <c r="C98" s="43"/>
      <c r="D98" s="43"/>
      <c r="E98" s="76"/>
      <c r="F98" s="76"/>
    </row>
    <row r="99" spans="1:6" ht="30" x14ac:dyDescent="0.25">
      <c r="A99" s="20">
        <v>12.1</v>
      </c>
      <c r="B99" s="40" t="s">
        <v>97</v>
      </c>
      <c r="C99" s="20" t="s">
        <v>8</v>
      </c>
      <c r="D99" s="20">
        <v>1</v>
      </c>
      <c r="E99" s="75"/>
      <c r="F99" s="75"/>
    </row>
    <row r="100" spans="1:6" ht="60" x14ac:dyDescent="0.25">
      <c r="A100" s="20">
        <v>12.2</v>
      </c>
      <c r="B100" s="40" t="s">
        <v>98</v>
      </c>
      <c r="C100" s="20" t="s">
        <v>23</v>
      </c>
      <c r="D100" s="20">
        <v>3</v>
      </c>
      <c r="E100" s="75"/>
      <c r="F100" s="75"/>
    </row>
    <row r="101" spans="1:6" ht="60" x14ac:dyDescent="0.25">
      <c r="A101" s="20">
        <v>12.3</v>
      </c>
      <c r="B101" s="40" t="s">
        <v>99</v>
      </c>
      <c r="C101" s="20" t="s">
        <v>8</v>
      </c>
      <c r="D101" s="20">
        <v>1</v>
      </c>
      <c r="E101" s="75"/>
      <c r="F101" s="75"/>
    </row>
    <row r="102" spans="1:6" x14ac:dyDescent="0.25">
      <c r="A102" s="20"/>
      <c r="B102" s="40"/>
      <c r="C102" s="20"/>
      <c r="D102" s="20"/>
      <c r="E102" s="75"/>
      <c r="F102" s="75"/>
    </row>
    <row r="103" spans="1:6" x14ac:dyDescent="0.25">
      <c r="A103" s="51">
        <v>13</v>
      </c>
      <c r="B103" s="16" t="s">
        <v>22</v>
      </c>
      <c r="C103" s="17"/>
      <c r="D103" s="18"/>
      <c r="E103" s="75"/>
      <c r="F103" s="75"/>
    </row>
    <row r="104" spans="1:6" ht="45" x14ac:dyDescent="0.25">
      <c r="A104" s="20">
        <v>13.1</v>
      </c>
      <c r="B104" s="40" t="s">
        <v>44</v>
      </c>
      <c r="C104" s="20" t="s">
        <v>14</v>
      </c>
      <c r="D104" s="20">
        <f>I17</f>
        <v>92.5</v>
      </c>
      <c r="E104" s="75"/>
      <c r="F104" s="75"/>
    </row>
    <row r="105" spans="1:6" ht="30" x14ac:dyDescent="0.25">
      <c r="A105" s="38">
        <v>13.2</v>
      </c>
      <c r="B105" s="56" t="s">
        <v>48</v>
      </c>
      <c r="C105" s="38" t="s">
        <v>14</v>
      </c>
      <c r="D105" s="38">
        <f>(H20*I20)+(H21*I21)</f>
        <v>150</v>
      </c>
      <c r="E105" s="78"/>
      <c r="F105" s="78"/>
    </row>
    <row r="106" spans="1:6" ht="30" x14ac:dyDescent="0.25">
      <c r="A106" s="38">
        <v>13.3</v>
      </c>
      <c r="B106" s="56" t="s">
        <v>100</v>
      </c>
      <c r="C106" s="38" t="s">
        <v>14</v>
      </c>
      <c r="D106" s="86">
        <f>H25*I25</f>
        <v>59.534999999999997</v>
      </c>
      <c r="E106" s="78"/>
      <c r="F106" s="78"/>
    </row>
    <row r="107" spans="1:6" ht="30" x14ac:dyDescent="0.25">
      <c r="A107" s="38">
        <v>13.4</v>
      </c>
      <c r="B107" s="56" t="s">
        <v>52</v>
      </c>
      <c r="C107" s="38" t="s">
        <v>23</v>
      </c>
      <c r="D107" s="38">
        <v>2</v>
      </c>
      <c r="E107" s="78"/>
      <c r="F107" s="78"/>
    </row>
    <row r="108" spans="1:6" x14ac:dyDescent="0.25">
      <c r="A108" s="38">
        <v>13.5</v>
      </c>
      <c r="B108" s="56" t="s">
        <v>120</v>
      </c>
      <c r="C108" s="38" t="s">
        <v>8</v>
      </c>
      <c r="D108" s="38">
        <v>1</v>
      </c>
      <c r="E108" s="78"/>
      <c r="F108" s="78"/>
    </row>
    <row r="109" spans="1:6" ht="30" x14ac:dyDescent="0.25">
      <c r="A109" s="38">
        <v>13.6</v>
      </c>
      <c r="B109" s="56" t="s">
        <v>53</v>
      </c>
      <c r="C109" s="38" t="s">
        <v>18</v>
      </c>
      <c r="D109" s="38">
        <f>I34</f>
        <v>15</v>
      </c>
      <c r="E109" s="78"/>
      <c r="F109" s="78"/>
    </row>
    <row r="110" spans="1:6" ht="60" x14ac:dyDescent="0.25">
      <c r="A110" s="38">
        <v>13.7</v>
      </c>
      <c r="B110" s="56" t="s">
        <v>114</v>
      </c>
      <c r="C110" s="38" t="s">
        <v>8</v>
      </c>
      <c r="D110" s="38">
        <v>1</v>
      </c>
      <c r="E110" s="78"/>
      <c r="F110" s="78"/>
    </row>
    <row r="111" spans="1:6" ht="30" x14ac:dyDescent="0.25">
      <c r="A111" s="88">
        <v>13.8</v>
      </c>
      <c r="B111" s="89" t="s">
        <v>49</v>
      </c>
      <c r="C111" s="88" t="s">
        <v>18</v>
      </c>
      <c r="D111" s="88">
        <f>(5*3)+(5*2)</f>
        <v>25</v>
      </c>
      <c r="E111" s="81"/>
      <c r="F111" s="81"/>
    </row>
    <row r="112" spans="1:6" ht="15.75" thickBot="1" x14ac:dyDescent="0.3">
      <c r="E112" s="53" t="s">
        <v>43</v>
      </c>
      <c r="F112" s="54"/>
    </row>
    <row r="113" ht="15.75" thickTop="1" x14ac:dyDescent="0.25"/>
  </sheetData>
  <mergeCells count="2">
    <mergeCell ref="A1:F1"/>
    <mergeCell ref="A2:F2"/>
  </mergeCells>
  <pageMargins left="0.70866141732283472" right="0.70866141732283472" top="0.74803149606299213" bottom="0.62992125984251968" header="0.31496062992125984" footer="0.31496062992125984"/>
  <pageSetup paperSize="9" scale="95" orientation="portrait" horizontalDpi="1200" verticalDpi="1200" r:id="rId1"/>
  <headerFooter>
    <oddHeader>&amp;R&amp;9Baa Maalhos Waste yard BoQ</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7"/>
  <sheetViews>
    <sheetView workbookViewId="0">
      <pane ySplit="3" topLeftCell="A19" activePane="bottomLeft" state="frozen"/>
      <selection pane="bottomLeft" activeCell="I44" sqref="I44"/>
    </sheetView>
  </sheetViews>
  <sheetFormatPr defaultRowHeight="15" x14ac:dyDescent="0.25"/>
  <cols>
    <col min="1" max="1" width="22" bestFit="1" customWidth="1"/>
    <col min="2" max="4" width="9.140625" style="1"/>
  </cols>
  <sheetData>
    <row r="2" spans="1:4" x14ac:dyDescent="0.25">
      <c r="A2" s="90" t="s">
        <v>121</v>
      </c>
    </row>
    <row r="3" spans="1:4" x14ac:dyDescent="0.25">
      <c r="B3" s="1" t="s">
        <v>58</v>
      </c>
      <c r="C3" s="1" t="s">
        <v>59</v>
      </c>
      <c r="D3" s="1" t="s">
        <v>123</v>
      </c>
    </row>
    <row r="4" spans="1:4" x14ac:dyDescent="0.25">
      <c r="A4" t="s">
        <v>122</v>
      </c>
      <c r="B4" s="1">
        <v>14.4</v>
      </c>
      <c r="C4" s="1">
        <v>22</v>
      </c>
      <c r="D4" s="1">
        <f>C4*B4</f>
        <v>316.8</v>
      </c>
    </row>
    <row r="5" spans="1:4" x14ac:dyDescent="0.25">
      <c r="B5" s="1">
        <v>4.4000000000000004</v>
      </c>
      <c r="C5" s="1">
        <v>73</v>
      </c>
      <c r="D5" s="1">
        <f>B5*C5</f>
        <v>321.20000000000005</v>
      </c>
    </row>
    <row r="7" spans="1:4" x14ac:dyDescent="0.25">
      <c r="A7" t="s">
        <v>124</v>
      </c>
    </row>
    <row r="8" spans="1:4" x14ac:dyDescent="0.25">
      <c r="A8" t="s">
        <v>122</v>
      </c>
      <c r="B8" s="1">
        <v>38.799999999999997</v>
      </c>
      <c r="C8" s="1">
        <v>4</v>
      </c>
      <c r="D8" s="1">
        <f>B8*C8</f>
        <v>155.19999999999999</v>
      </c>
    </row>
    <row r="10" spans="1:4" x14ac:dyDescent="0.25">
      <c r="A10" t="s">
        <v>125</v>
      </c>
    </row>
    <row r="11" spans="1:4" x14ac:dyDescent="0.25">
      <c r="A11" t="s">
        <v>122</v>
      </c>
      <c r="B11" s="1">
        <v>4.4000000000000004</v>
      </c>
      <c r="C11" s="1">
        <f>2*2</f>
        <v>4</v>
      </c>
      <c r="D11" s="1">
        <f>B11*C11</f>
        <v>17.600000000000001</v>
      </c>
    </row>
    <row r="13" spans="1:4" x14ac:dyDescent="0.25">
      <c r="A13" t="s">
        <v>126</v>
      </c>
    </row>
    <row r="14" spans="1:4" x14ac:dyDescent="0.25">
      <c r="A14" t="s">
        <v>122</v>
      </c>
      <c r="B14" s="1">
        <v>15</v>
      </c>
      <c r="C14" s="1">
        <v>2</v>
      </c>
      <c r="D14" s="1">
        <f>C14*B14</f>
        <v>30</v>
      </c>
    </row>
    <row r="16" spans="1:4" x14ac:dyDescent="0.25">
      <c r="A16" t="s">
        <v>127</v>
      </c>
    </row>
    <row r="17" spans="1:4" x14ac:dyDescent="0.25">
      <c r="A17" t="s">
        <v>122</v>
      </c>
      <c r="B17" s="1">
        <v>4.8</v>
      </c>
      <c r="C17" s="1">
        <v>11</v>
      </c>
      <c r="D17" s="1">
        <f>B17*C17</f>
        <v>52.8</v>
      </c>
    </row>
    <row r="18" spans="1:4" x14ac:dyDescent="0.25">
      <c r="B18" s="1">
        <v>0.9</v>
      </c>
      <c r="C18" s="1">
        <v>48</v>
      </c>
      <c r="D18" s="1">
        <f>B18*C18</f>
        <v>43.2</v>
      </c>
    </row>
    <row r="19" spans="1:4" x14ac:dyDescent="0.25">
      <c r="B19" s="1">
        <v>1</v>
      </c>
      <c r="C19" s="1">
        <v>13</v>
      </c>
      <c r="D19" s="1">
        <f>B19*C19</f>
        <v>13</v>
      </c>
    </row>
    <row r="21" spans="1:4" x14ac:dyDescent="0.25">
      <c r="B21" s="1">
        <v>1.7</v>
      </c>
      <c r="C21" s="1">
        <v>6</v>
      </c>
      <c r="D21" s="1">
        <f>C21*B21</f>
        <v>10.199999999999999</v>
      </c>
    </row>
    <row r="22" spans="1:4" x14ac:dyDescent="0.25">
      <c r="B22" s="1">
        <v>0.5</v>
      </c>
      <c r="C22" s="1">
        <v>6</v>
      </c>
      <c r="D22" s="1">
        <f t="shared" ref="D22:D23" si="0">C22*B22</f>
        <v>3</v>
      </c>
    </row>
    <row r="23" spans="1:4" x14ac:dyDescent="0.25">
      <c r="B23" s="1">
        <v>0.7</v>
      </c>
      <c r="C23" s="1">
        <v>6</v>
      </c>
      <c r="D23" s="1">
        <f t="shared" si="0"/>
        <v>4.1999999999999993</v>
      </c>
    </row>
    <row r="25" spans="1:4" x14ac:dyDescent="0.25">
      <c r="A25" t="s">
        <v>128</v>
      </c>
    </row>
    <row r="26" spans="1:4" x14ac:dyDescent="0.25">
      <c r="A26" t="s">
        <v>122</v>
      </c>
      <c r="B26" s="1">
        <v>14.9</v>
      </c>
      <c r="C26" s="1">
        <v>27</v>
      </c>
      <c r="D26" s="1">
        <f>C26*B26</f>
        <v>402.3</v>
      </c>
    </row>
    <row r="27" spans="1:4" x14ac:dyDescent="0.25">
      <c r="B27" s="1">
        <v>5.3</v>
      </c>
      <c r="C27" s="1">
        <v>75</v>
      </c>
      <c r="D27" s="1">
        <f>C27*B27</f>
        <v>397.5</v>
      </c>
    </row>
    <row r="29" spans="1:4" x14ac:dyDescent="0.25">
      <c r="A29" t="s">
        <v>130</v>
      </c>
    </row>
    <row r="30" spans="1:4" x14ac:dyDescent="0.25">
      <c r="A30" t="s">
        <v>122</v>
      </c>
      <c r="B30" s="1">
        <v>0.65</v>
      </c>
      <c r="C30" s="1">
        <v>8</v>
      </c>
      <c r="D30" s="1">
        <f>B30*C30</f>
        <v>5.2</v>
      </c>
    </row>
    <row r="31" spans="1:4" x14ac:dyDescent="0.25">
      <c r="B31" s="1">
        <v>0.65</v>
      </c>
      <c r="C31" s="1">
        <v>8</v>
      </c>
      <c r="D31" s="1">
        <f>B31*C31</f>
        <v>5.2</v>
      </c>
    </row>
    <row r="33" spans="1:4" x14ac:dyDescent="0.25">
      <c r="A33" t="s">
        <v>129</v>
      </c>
    </row>
    <row r="34" spans="1:4" x14ac:dyDescent="0.25">
      <c r="A34" t="s">
        <v>122</v>
      </c>
      <c r="B34" s="1">
        <v>0.8</v>
      </c>
      <c r="C34" s="1">
        <v>10</v>
      </c>
      <c r="D34" s="1">
        <f>C34*B34</f>
        <v>8</v>
      </c>
    </row>
    <row r="35" spans="1:4" x14ac:dyDescent="0.25">
      <c r="B35" s="1">
        <v>0.8</v>
      </c>
      <c r="C35" s="1">
        <v>10</v>
      </c>
      <c r="D35" s="1">
        <f>C35*B35</f>
        <v>8</v>
      </c>
    </row>
    <row r="37" spans="1:4" x14ac:dyDescent="0.25">
      <c r="A37" t="s">
        <v>131</v>
      </c>
    </row>
    <row r="38" spans="1:4" x14ac:dyDescent="0.25">
      <c r="A38" t="s">
        <v>132</v>
      </c>
      <c r="B38" s="1">
        <v>18.600000000000001</v>
      </c>
      <c r="C38" s="1">
        <v>20</v>
      </c>
      <c r="D38" s="1">
        <f>C38*B38</f>
        <v>372</v>
      </c>
    </row>
    <row r="39" spans="1:4" x14ac:dyDescent="0.25">
      <c r="B39" s="1">
        <v>3</v>
      </c>
      <c r="C39" s="1">
        <v>125</v>
      </c>
      <c r="D39" s="1">
        <f>B39*C39</f>
        <v>375</v>
      </c>
    </row>
    <row r="41" spans="1:4" x14ac:dyDescent="0.25">
      <c r="A41" t="s">
        <v>133</v>
      </c>
    </row>
    <row r="42" spans="1:4" x14ac:dyDescent="0.25">
      <c r="A42" t="s">
        <v>134</v>
      </c>
      <c r="B42" s="1">
        <v>24.9</v>
      </c>
      <c r="C42" s="1">
        <v>4</v>
      </c>
      <c r="D42" s="1">
        <f>B42*C42</f>
        <v>99.6</v>
      </c>
    </row>
    <row r="43" spans="1:4" x14ac:dyDescent="0.25">
      <c r="A43" t="s">
        <v>132</v>
      </c>
      <c r="B43" s="1">
        <v>0.6</v>
      </c>
      <c r="C43" s="1">
        <f>B42/0.15</f>
        <v>166</v>
      </c>
      <c r="D43" s="1">
        <f>B43*C43</f>
        <v>99.6</v>
      </c>
    </row>
    <row r="45" spans="1:4" x14ac:dyDescent="0.25">
      <c r="A45" t="s">
        <v>135</v>
      </c>
    </row>
    <row r="46" spans="1:4" x14ac:dyDescent="0.25">
      <c r="A46" t="s">
        <v>122</v>
      </c>
      <c r="B46" s="1">
        <v>4</v>
      </c>
      <c r="C46" s="1">
        <v>20</v>
      </c>
      <c r="D46" s="1">
        <f>C46*B46</f>
        <v>80</v>
      </c>
    </row>
    <row r="47" spans="1:4" x14ac:dyDescent="0.25">
      <c r="B47" s="1">
        <v>2</v>
      </c>
      <c r="C47" s="1">
        <v>41</v>
      </c>
      <c r="D47" s="1">
        <f>C47*B47</f>
        <v>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BoQ</vt:lpstr>
      <vt:lpstr>Take off</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Ibrahim Naufal</cp:lastModifiedBy>
  <cp:lastPrinted>2015-04-08T12:06:33Z</cp:lastPrinted>
  <dcterms:created xsi:type="dcterms:W3CDTF">2013-06-30T08:40:01Z</dcterms:created>
  <dcterms:modified xsi:type="dcterms:W3CDTF">2017-06-18T10:28:42Z</dcterms:modified>
</cp:coreProperties>
</file>