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2435" activeTab="2"/>
  </bookViews>
  <sheets>
    <sheet name="Summary" sheetId="2" r:id="rId1"/>
    <sheet name="BoQ" sheetId="1" r:id="rId2"/>
    <sheet name="Take off" sheetId="3" r:id="rId3"/>
  </sheets>
  <calcPr calcId="145621"/>
</workbook>
</file>

<file path=xl/calcChain.xml><?xml version="1.0" encoding="utf-8"?>
<calcChain xmlns="http://schemas.openxmlformats.org/spreadsheetml/2006/main">
  <c r="D47" i="3" l="1"/>
  <c r="D46" i="3"/>
  <c r="D43" i="3"/>
  <c r="C43" i="3"/>
  <c r="D42" i="3"/>
  <c r="D39" i="3"/>
  <c r="D38" i="3"/>
  <c r="D35" i="3"/>
  <c r="D34" i="3"/>
  <c r="D31" i="3"/>
  <c r="D30" i="3"/>
  <c r="D27" i="3"/>
  <c r="D26" i="3"/>
  <c r="D22" i="3"/>
  <c r="D23" i="3"/>
  <c r="D21" i="3"/>
  <c r="D19" i="3"/>
  <c r="D18" i="3"/>
  <c r="D17" i="3"/>
  <c r="D14" i="3"/>
  <c r="D11" i="3"/>
  <c r="C11" i="3"/>
  <c r="D8" i="3"/>
  <c r="D5" i="3"/>
  <c r="D4" i="3"/>
  <c r="D46" i="1" l="1"/>
  <c r="I46" i="1"/>
  <c r="D111" i="1" l="1"/>
  <c r="D109" i="1"/>
  <c r="D106" i="1"/>
  <c r="D105" i="1"/>
  <c r="D93" i="1"/>
  <c r="D92" i="1"/>
  <c r="D104" i="1"/>
  <c r="D64" i="1"/>
  <c r="D66" i="1"/>
  <c r="D65" i="1"/>
  <c r="D62" i="1"/>
  <c r="D61" i="1"/>
  <c r="D55" i="1"/>
  <c r="I50" i="1"/>
  <c r="D50" i="1" s="1"/>
  <c r="D58" i="1" s="1"/>
  <c r="D72" i="1" s="1"/>
  <c r="D49" i="1"/>
  <c r="I45" i="1"/>
  <c r="D41" i="1"/>
  <c r="D40" i="1"/>
  <c r="D39" i="1"/>
  <c r="D36" i="1"/>
  <c r="D34" i="1"/>
  <c r="I33" i="1"/>
  <c r="D33" i="1" s="1"/>
  <c r="D32" i="1"/>
  <c r="D30" i="1"/>
  <c r="D31" i="1"/>
  <c r="D29" i="1"/>
  <c r="D26" i="1"/>
  <c r="D25" i="1"/>
  <c r="I24" i="1"/>
  <c r="D24" i="1" s="1"/>
  <c r="D23" i="1"/>
  <c r="D38" i="1" s="1"/>
  <c r="D21" i="1"/>
  <c r="D20" i="1"/>
  <c r="D19" i="1"/>
  <c r="D18" i="1"/>
  <c r="D17" i="1"/>
  <c r="D45" i="1" l="1"/>
  <c r="D47" i="1"/>
  <c r="D57" i="1"/>
  <c r="D71" i="1" s="1"/>
  <c r="D54" i="1" l="1"/>
  <c r="D70" i="1" s="1"/>
</calcChain>
</file>

<file path=xl/sharedStrings.xml><?xml version="1.0" encoding="utf-8"?>
<sst xmlns="http://schemas.openxmlformats.org/spreadsheetml/2006/main" count="237" uniqueCount="138">
  <si>
    <t>No</t>
  </si>
  <si>
    <t>Item</t>
  </si>
  <si>
    <t>Unit</t>
  </si>
  <si>
    <t>Quantity</t>
  </si>
  <si>
    <t>Rate</t>
  </si>
  <si>
    <t>Amount</t>
  </si>
  <si>
    <t>Site Clearance</t>
  </si>
  <si>
    <t>Earth works</t>
  </si>
  <si>
    <t>LS</t>
  </si>
  <si>
    <t>Allow for all excavation work for foundations as follows</t>
  </si>
  <si>
    <t>m3</t>
  </si>
  <si>
    <t>Perimeter fence wall</t>
  </si>
  <si>
    <t>Perimeter fence footings</t>
  </si>
  <si>
    <t>Flood light pole</t>
  </si>
  <si>
    <t>m2</t>
  </si>
  <si>
    <t>Concrete works</t>
  </si>
  <si>
    <t>Foundation for perimeter fence column footings</t>
  </si>
  <si>
    <t>Masonary works</t>
  </si>
  <si>
    <t>m</t>
  </si>
  <si>
    <t>600mm high wall for perimeter fence</t>
  </si>
  <si>
    <t>200mm thick walls</t>
  </si>
  <si>
    <t>Plastering works</t>
  </si>
  <si>
    <t>Others</t>
  </si>
  <si>
    <t>Nos</t>
  </si>
  <si>
    <t>Preliminaries</t>
  </si>
  <si>
    <t>Site management cost including set up of tempory services for contractor's services as maybe ncessary</t>
  </si>
  <si>
    <t>Months</t>
  </si>
  <si>
    <t>Mobilization to site</t>
  </si>
  <si>
    <t>Setup sign board on site</t>
  </si>
  <si>
    <t>Clean up site upon completion of works</t>
  </si>
  <si>
    <t>Demobilization</t>
  </si>
  <si>
    <t>Bill of Quantities</t>
  </si>
  <si>
    <t>Bill No</t>
  </si>
  <si>
    <t>Site clearance</t>
  </si>
  <si>
    <t>Sub Total</t>
  </si>
  <si>
    <t>GST 6%</t>
  </si>
  <si>
    <t>GRAND TOTAL</t>
  </si>
  <si>
    <t>SUMMARY SHEET</t>
  </si>
  <si>
    <t>Doors and windows</t>
  </si>
  <si>
    <t>Provide metal door for entrance to waste yard. Rate shall include all cuts, welds, applying protective coating to welded joints, painting the frame and propoerly fixing the door to the fence.</t>
  </si>
  <si>
    <t>Structural steel works</t>
  </si>
  <si>
    <t>Electrical works</t>
  </si>
  <si>
    <t xml:space="preserve">Provide 75mm G.I pipe as flood light fixing poles. Rate shall include installation charges as shown on drawing. </t>
  </si>
  <si>
    <t xml:space="preserve">TOTAL </t>
  </si>
  <si>
    <t>50 x 50 PVC coated mesh for fence. Rate shall include properly securing the mesh to G.I steel frame</t>
  </si>
  <si>
    <t>Casting of compost slab. Reinforcement shall be provided as shown on drawing</t>
  </si>
  <si>
    <t>Casting of B1 beams. Reinforcement shall be provided as shown on drawing.</t>
  </si>
  <si>
    <t>Casting of leachate collection tanks. Reinforcement shall be provided as shown on drawing.</t>
  </si>
  <si>
    <t>Provide HDPE membrane below compost slab</t>
  </si>
  <si>
    <t>Privide expansion joint as shown on drawing and fill the gaps as indicated</t>
  </si>
  <si>
    <t>Casting of B2 beams. Reinforcement shall be provided as shown on drawing.</t>
  </si>
  <si>
    <t>Provide 3 phase power sockets in equipment room. Rate shall include connection to circuit breaker</t>
  </si>
  <si>
    <t>Provide timber top cover over leachate collection tank</t>
  </si>
  <si>
    <t>Cut and place PVC pipe in drain as shown on drawing</t>
  </si>
  <si>
    <t>Casting of B3 beams. Reinforcement shall be provided as shown on drawing.</t>
  </si>
  <si>
    <t>150mm thick walls</t>
  </si>
  <si>
    <t>Setting up a ground water well in the location shown</t>
  </si>
  <si>
    <t>Foundation for lighting poles</t>
  </si>
  <si>
    <t>L</t>
  </si>
  <si>
    <t>NO</t>
  </si>
  <si>
    <t xml:space="preserve">Allow for any remaining site clearance. </t>
  </si>
  <si>
    <t>B</t>
  </si>
  <si>
    <t>Storage area footings</t>
  </si>
  <si>
    <t>Leachate collection tank</t>
  </si>
  <si>
    <t>D</t>
  </si>
  <si>
    <t>Levelling and compaction of ground for compost slab</t>
  </si>
  <si>
    <t>Levelling and compaction of ground for sorting slab</t>
  </si>
  <si>
    <t>Levelling and compaction of ground for storage area slab</t>
  </si>
  <si>
    <t>Line footing for 3m high wall</t>
  </si>
  <si>
    <t>Outdoor concrete sorting slab</t>
  </si>
  <si>
    <t>Casting of 900mm well with base slab and top cover slab</t>
  </si>
  <si>
    <t>Casting of storage area footings</t>
  </si>
  <si>
    <t>Casting of storage area slab</t>
  </si>
  <si>
    <t>Casting of line footing for 3m high wall</t>
  </si>
  <si>
    <t>H</t>
  </si>
  <si>
    <t>Casting of indoor sorting platform</t>
  </si>
  <si>
    <t>850mm high wall for sorting platform</t>
  </si>
  <si>
    <t>12.5mm plastering on 600mm high wall for perimeter fence</t>
  </si>
  <si>
    <t>12.5mm plastering on 850mm high wall for sorting platform</t>
  </si>
  <si>
    <t>1500 high wall above for waste storage area</t>
  </si>
  <si>
    <t>3000 high wall in waste storage area</t>
  </si>
  <si>
    <t>12.5mm plastering on 1500mm high wall for waste storage area</t>
  </si>
  <si>
    <t>12.5mm plastering on 3000mm high wall for waste storage area</t>
  </si>
  <si>
    <t>Perimeter fence using 50mm &amp; 38mm G.I pipe as shown on drawing. Rate shall include all cuttings, weldings, applying of protective coating for welded joints, and, setting up the fence.</t>
  </si>
  <si>
    <t>Provide 75mm G.I pipe to fix roof of waste storage area. Rate shall include all cuts, welds and applying of protective coating for welded joints and setting up of the pipes</t>
  </si>
  <si>
    <t>Provide 38mm G.I bearer pipes as shown on drawing. Rate shall include all cuts, welds and applying protective coating on welded joints</t>
  </si>
  <si>
    <t>Provide 38mm G.I purlin pipes as shown on drawing. Rate shall include all cuts, welds and applying protective coating on welded joints</t>
  </si>
  <si>
    <t>Provide 38mm G.I pipe between columns and for roof eave. Rate shall include all cuts, welds and fixing of these pipes</t>
  </si>
  <si>
    <t>Fixing of 75mm G.I pipe to support machine room door</t>
  </si>
  <si>
    <t>Provide 100mm ceiling mount light in hazardous waste room, including switch. Rate shall include connection to circuit breaker</t>
  </si>
  <si>
    <t>Provide weather proof switch for all lights</t>
  </si>
  <si>
    <t>Provide single phase power sockets in equipment room and hazardous waste room. Rate shall include connection to circuit breaker</t>
  </si>
  <si>
    <t xml:space="preserve">Roofing </t>
  </si>
  <si>
    <t>Supply and fix roof sheets for waste storage area as shown on drawing</t>
  </si>
  <si>
    <t>Provide flashing sheet on all areas required for roofing area</t>
  </si>
  <si>
    <t>Provide and fix lysaght gutter</t>
  </si>
  <si>
    <t>Plumbing</t>
  </si>
  <si>
    <t>Provide footvale and 25mm PVC intake pipe for pump from well</t>
  </si>
  <si>
    <t>Provide metal tap for distribution points in waste yard as shown on drawing. Rate shall include fixing the tap to boundary wall.</t>
  </si>
  <si>
    <t>Provide 1/2 inch PVC pipe from pump to all distribution points. Rate shall include all joints, bends and burrying the pipe 300mm below ground</t>
  </si>
  <si>
    <t>Provide HDPE membrane below waste storage area slab</t>
  </si>
  <si>
    <t>Roofing works</t>
  </si>
  <si>
    <t>Plumbing works</t>
  </si>
  <si>
    <t>Provide wall mount exhaust fan in equipment room and hazardous waste storare room. Rate shall include properly fixing the the fan and connection to power socket</t>
  </si>
  <si>
    <t>Provide well water pump. Rate shall include its fixing and connection to power socket.</t>
  </si>
  <si>
    <t>Supply and fix electric meter, 4 pole MCCB, Single Phase distribution board and 3 Phase distribution board as shown on drawing. Earth link and connection to earth rod with proper earth pit should be provided as well</t>
  </si>
  <si>
    <t>50mm lean concrete for fence wall</t>
  </si>
  <si>
    <t>Provide and fix 75mm down pipe</t>
  </si>
  <si>
    <t>nos</t>
  </si>
  <si>
    <t>Provide metal door for entrance to equipment room. Rate shall include all cuts, welds, applying protective coating to welded joints, painting the door and proper fixing of the door. Rate shall include fixing of  guide rails and wheels as well.</t>
  </si>
  <si>
    <t>Provide metal door for entrance to hazardous waste area. Rate shall include all cuts, welds, applying protective coating to welded joints, painting the door and proper fixing of the door. Rate shall include fixing of guide rails and wheels as well.</t>
  </si>
  <si>
    <t>Provide conveyance pipe from down pipe point to water well</t>
  </si>
  <si>
    <t>Painting works</t>
  </si>
  <si>
    <t>Provide 500 W flood light for illuminating the waste yard. Rate shall include connecting each light to a weather proof switch and providing power to the switch</t>
  </si>
  <si>
    <t>Fabricate and Install 600 x 900 sign board on 5mm plastic sheet. All letters, logos and symbols used on the board should be spray painted</t>
  </si>
  <si>
    <t>Applying primer and 2 paint coats on all fence walls - GREY colour</t>
  </si>
  <si>
    <t>Applying primer and 2 paint coats on 1500 high walls of waste storage area - GREY colour</t>
  </si>
  <si>
    <t>Applying primer and 2 paint coats on 3000 high walls of waste storage area - GREY colour</t>
  </si>
  <si>
    <t>Applying epoxy paint coating on all metal surfaces - GREY colour</t>
  </si>
  <si>
    <t>Provide 25 sqmm 4 core power supply cable from nearest distribution box to waste yard distribution board</t>
  </si>
  <si>
    <t>Provide "Dhaani" as shown in drawing</t>
  </si>
  <si>
    <t>Compost slab</t>
  </si>
  <si>
    <t>T10 bars</t>
  </si>
  <si>
    <t>TOT (m)</t>
  </si>
  <si>
    <t>B1 beams</t>
  </si>
  <si>
    <t>B2 beams</t>
  </si>
  <si>
    <t>B3 beams</t>
  </si>
  <si>
    <t>Leachate tanks</t>
  </si>
  <si>
    <t>Sorting slab</t>
  </si>
  <si>
    <t>Well cover</t>
  </si>
  <si>
    <t>Well base</t>
  </si>
  <si>
    <t>Storage area slab</t>
  </si>
  <si>
    <t>R6 bars</t>
  </si>
  <si>
    <t>Line footing</t>
  </si>
  <si>
    <t>T12 bars</t>
  </si>
  <si>
    <t>Indoor sorting platform</t>
  </si>
  <si>
    <t>CONSTRUCTION OF WASTE COLLECTION CENTRE - NOONU MAAFARU</t>
  </si>
  <si>
    <t>CONSTRUCTION OF WASTE COLLECTION CENTRE -NOONU MAAFARU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</si>
</sst>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
      <left/>
      <right/>
      <top/>
      <bottom style="double">
        <color indexed="64"/>
      </bottom>
      <diagonal/>
    </border>
    <border>
      <left style="thin">
        <color indexed="64"/>
      </left>
      <right style="thin">
        <color indexed="64"/>
      </right>
      <top style="hair">
        <color auto="1"/>
      </top>
      <bottom style="thin">
        <color indexed="64"/>
      </bottom>
      <diagonal/>
    </border>
  </borders>
  <cellStyleXfs count="2">
    <xf numFmtId="0" fontId="0" fillId="0" borderId="0"/>
    <xf numFmtId="43" fontId="1" fillId="0" borderId="0" applyFont="0" applyFill="0" applyBorder="0" applyAlignment="0" applyProtection="0"/>
  </cellStyleXfs>
  <cellXfs count="99">
    <xf numFmtId="0" fontId="0" fillId="0" borderId="0" xfId="0"/>
    <xf numFmtId="0" fontId="0" fillId="0" borderId="0" xfId="0" applyAlignment="1">
      <alignment horizontal="center"/>
    </xf>
    <xf numFmtId="0" fontId="2" fillId="0" borderId="0" xfId="0" applyFont="1" applyAlignment="1">
      <alignment horizontal="center"/>
    </xf>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left"/>
    </xf>
    <xf numFmtId="0" fontId="0" fillId="0" borderId="6" xfId="0" applyFont="1" applyBorder="1" applyAlignment="1">
      <alignment horizontal="center"/>
    </xf>
    <xf numFmtId="0" fontId="0" fillId="0" borderId="6" xfId="0" applyFont="1" applyBorder="1" applyAlignment="1">
      <alignment horizontal="left" indent="1"/>
    </xf>
    <xf numFmtId="0" fontId="2" fillId="0" borderId="6" xfId="0" applyFont="1" applyBorder="1" applyAlignment="1">
      <alignment horizontal="center"/>
    </xf>
    <xf numFmtId="0" fontId="0" fillId="0" borderId="6" xfId="0" applyFont="1" applyBorder="1" applyAlignment="1">
      <alignment horizontal="left" wrapText="1" indent="1"/>
    </xf>
    <xf numFmtId="0" fontId="0" fillId="0" borderId="6" xfId="0" applyFont="1" applyBorder="1" applyAlignment="1">
      <alignment horizontal="center" vertical="center"/>
    </xf>
    <xf numFmtId="0" fontId="2" fillId="0" borderId="6" xfId="0" applyFont="1" applyBorder="1"/>
    <xf numFmtId="0" fontId="0" fillId="0" borderId="6" xfId="0" applyBorder="1" applyAlignment="1">
      <alignment horizontal="center"/>
    </xf>
    <xf numFmtId="0" fontId="0" fillId="0" borderId="6" xfId="0" applyBorder="1"/>
    <xf numFmtId="0" fontId="0" fillId="0" borderId="6" xfId="0" applyBorder="1" applyAlignment="1">
      <alignment horizontal="left" wrapText="1" indent="1"/>
    </xf>
    <xf numFmtId="0" fontId="0" fillId="0" borderId="6" xfId="0" applyBorder="1" applyAlignment="1">
      <alignment horizontal="center" vertical="center"/>
    </xf>
    <xf numFmtId="43" fontId="0" fillId="0" borderId="6" xfId="1" applyFont="1" applyBorder="1" applyAlignment="1">
      <alignment horizontal="center" vertical="center"/>
    </xf>
    <xf numFmtId="0" fontId="2" fillId="0" borderId="6" xfId="0" applyFont="1" applyBorder="1" applyAlignment="1">
      <alignment horizontal="left"/>
    </xf>
    <xf numFmtId="0" fontId="2" fillId="0" borderId="6" xfId="0" applyFont="1" applyBorder="1" applyAlignment="1">
      <alignment horizontal="left" wrapText="1"/>
    </xf>
    <xf numFmtId="0" fontId="3" fillId="0" borderId="6" xfId="0" applyFont="1" applyBorder="1" applyAlignment="1">
      <alignment horizontal="left" wrapText="1" indent="1"/>
    </xf>
    <xf numFmtId="0" fontId="0" fillId="0" borderId="6" xfId="0" applyBorder="1" applyAlignment="1">
      <alignment horizontal="left" wrapText="1" indent="2"/>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horizontal="left" vertical="center" indent="1"/>
    </xf>
    <xf numFmtId="0" fontId="0" fillId="0" borderId="0" xfId="0" applyAlignment="1">
      <alignment horizontal="right"/>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9" xfId="0" applyBorder="1" applyAlignment="1">
      <alignment horizontal="center" vertical="center"/>
    </xf>
    <xf numFmtId="0" fontId="0" fillId="0" borderId="9" xfId="0" applyBorder="1" applyAlignment="1">
      <alignment horizontal="left" wrapText="1" indent="1"/>
    </xf>
    <xf numFmtId="0" fontId="0" fillId="0" borderId="6" xfId="0" applyBorder="1" applyAlignment="1">
      <alignment horizontal="left" vertical="center" wrapText="1" indent="1"/>
    </xf>
    <xf numFmtId="0" fontId="0" fillId="0" borderId="10" xfId="0" applyFont="1" applyBorder="1" applyAlignment="1">
      <alignment horizontal="center" vertical="center"/>
    </xf>
    <xf numFmtId="0" fontId="0" fillId="0" borderId="10" xfId="0" applyBorder="1" applyAlignment="1">
      <alignment horizontal="left" wrapText="1" indent="1"/>
    </xf>
    <xf numFmtId="0" fontId="0" fillId="0" borderId="10" xfId="0" applyBorder="1" applyAlignment="1">
      <alignment horizontal="center" vertical="center"/>
    </xf>
    <xf numFmtId="43" fontId="0" fillId="0" borderId="10" xfId="1" applyFont="1" applyBorder="1" applyAlignment="1">
      <alignment horizontal="center" vertical="center"/>
    </xf>
    <xf numFmtId="0" fontId="2" fillId="0" borderId="10" xfId="0" applyFont="1" applyBorder="1" applyAlignment="1">
      <alignment horizontal="left" wrapText="1"/>
    </xf>
    <xf numFmtId="0" fontId="0" fillId="0" borderId="5" xfId="0" applyBorder="1" applyAlignment="1">
      <alignment horizontal="center" vertical="center"/>
    </xf>
    <xf numFmtId="0" fontId="0" fillId="0" borderId="5" xfId="0" applyBorder="1" applyAlignment="1">
      <alignment horizontal="left" wrapText="1" indent="1"/>
    </xf>
    <xf numFmtId="0" fontId="0" fillId="0" borderId="9" xfId="0" applyBorder="1" applyAlignment="1">
      <alignment horizontal="center"/>
    </xf>
    <xf numFmtId="0" fontId="0" fillId="0" borderId="9" xfId="0" applyBorder="1" applyAlignment="1">
      <alignment horizontal="left" wrapText="1" indent="2"/>
    </xf>
    <xf numFmtId="43" fontId="0" fillId="0" borderId="5" xfId="1"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right"/>
    </xf>
    <xf numFmtId="0" fontId="0" fillId="0" borderId="11" xfId="0" applyBorder="1"/>
    <xf numFmtId="2" fontId="0" fillId="0" borderId="6" xfId="0" applyNumberFormat="1" applyBorder="1" applyAlignment="1">
      <alignment horizontal="center" vertical="center"/>
    </xf>
    <xf numFmtId="0" fontId="0" fillId="0" borderId="9" xfId="0" applyBorder="1" applyAlignment="1">
      <alignment horizontal="left" vertical="center" wrapText="1" indent="1"/>
    </xf>
    <xf numFmtId="2" fontId="0" fillId="0" borderId="6" xfId="0" applyNumberFormat="1" applyFont="1" applyBorder="1" applyAlignment="1">
      <alignment horizontal="center" vertical="center"/>
    </xf>
    <xf numFmtId="0" fontId="0" fillId="0" borderId="6" xfId="0" applyBorder="1" applyAlignment="1">
      <alignment horizontal="left" indent="1"/>
    </xf>
    <xf numFmtId="0" fontId="0" fillId="0" borderId="6" xfId="0" applyBorder="1" applyAlignment="1">
      <alignment horizontal="left" vertical="center" wrapText="1" indent="2"/>
    </xf>
    <xf numFmtId="2" fontId="0" fillId="0" borderId="9" xfId="0" applyNumberFormat="1" applyFont="1" applyBorder="1" applyAlignment="1">
      <alignment horizontal="center" vertical="center"/>
    </xf>
    <xf numFmtId="43" fontId="2" fillId="0" borderId="0" xfId="1" applyFont="1" applyBorder="1" applyAlignment="1">
      <alignment horizontal="center" vertical="center"/>
    </xf>
    <xf numFmtId="43" fontId="2" fillId="0" borderId="3" xfId="1" applyFont="1" applyBorder="1" applyAlignment="1">
      <alignment horizontal="center" vertical="center"/>
    </xf>
    <xf numFmtId="43" fontId="2" fillId="0" borderId="3" xfId="1" applyFont="1" applyBorder="1" applyAlignment="1">
      <alignment vertical="center"/>
    </xf>
    <xf numFmtId="0" fontId="0" fillId="0" borderId="8" xfId="0" applyBorder="1" applyAlignment="1">
      <alignment vertical="center"/>
    </xf>
    <xf numFmtId="0" fontId="2" fillId="0" borderId="8" xfId="0" applyFont="1" applyFill="1" applyBorder="1" applyAlignment="1">
      <alignment horizontal="right" vertical="center"/>
    </xf>
    <xf numFmtId="43" fontId="2" fillId="0" borderId="8" xfId="0" applyNumberFormat="1" applyFont="1" applyBorder="1" applyAlignment="1">
      <alignment vertical="center"/>
    </xf>
    <xf numFmtId="0" fontId="0" fillId="0" borderId="1" xfId="0" applyBorder="1" applyAlignment="1">
      <alignment vertical="center"/>
    </xf>
    <xf numFmtId="0" fontId="2" fillId="0" borderId="1" xfId="0" applyFont="1" applyFill="1" applyBorder="1" applyAlignment="1">
      <alignment horizontal="right" vertical="center"/>
    </xf>
    <xf numFmtId="43" fontId="2" fillId="0" borderId="1" xfId="0" applyNumberFormat="1" applyFont="1" applyBorder="1" applyAlignment="1">
      <alignment vertical="center"/>
    </xf>
    <xf numFmtId="0" fontId="0" fillId="0" borderId="7" xfId="0" applyBorder="1" applyAlignment="1">
      <alignment vertical="center"/>
    </xf>
    <xf numFmtId="0" fontId="2" fillId="0" borderId="7" xfId="0" applyFont="1" applyFill="1" applyBorder="1" applyAlignment="1">
      <alignment horizontal="right" vertical="center"/>
    </xf>
    <xf numFmtId="43" fontId="2" fillId="0" borderId="7" xfId="0" applyNumberFormat="1" applyFont="1" applyBorder="1" applyAlignment="1">
      <alignment vertical="center"/>
    </xf>
    <xf numFmtId="43" fontId="0" fillId="0" borderId="6" xfId="1" applyFont="1" applyBorder="1" applyAlignment="1">
      <alignment horizontal="center"/>
    </xf>
    <xf numFmtId="43" fontId="2" fillId="0" borderId="6" xfId="1" applyFont="1" applyBorder="1" applyAlignment="1">
      <alignment horizontal="center"/>
    </xf>
    <xf numFmtId="43" fontId="0" fillId="0" borderId="6" xfId="1" applyFont="1" applyBorder="1"/>
    <xf numFmtId="43" fontId="0" fillId="0" borderId="10" xfId="1" applyFont="1" applyBorder="1"/>
    <xf numFmtId="43" fontId="0" fillId="0" borderId="10" xfId="1" applyFont="1" applyBorder="1" applyAlignment="1">
      <alignment horizontal="center"/>
    </xf>
    <xf numFmtId="43" fontId="0" fillId="0" borderId="9" xfId="1" applyFont="1" applyBorder="1"/>
    <xf numFmtId="43" fontId="0" fillId="0" borderId="6" xfId="1" applyFont="1" applyBorder="1" applyAlignment="1">
      <alignment vertical="center"/>
    </xf>
    <xf numFmtId="43" fontId="0" fillId="0" borderId="5" xfId="1" applyFont="1" applyBorder="1"/>
    <xf numFmtId="43" fontId="0" fillId="0" borderId="12" xfId="1" applyFont="1" applyBorder="1"/>
    <xf numFmtId="0" fontId="6" fillId="0" borderId="0" xfId="0" applyFont="1" applyAlignment="1">
      <alignment horizontal="center" vertical="center"/>
    </xf>
    <xf numFmtId="0" fontId="7" fillId="0" borderId="0" xfId="0" applyFont="1" applyAlignment="1">
      <alignment horizontal="center" vertical="center"/>
    </xf>
    <xf numFmtId="0" fontId="8" fillId="0" borderId="6" xfId="0" applyFont="1" applyBorder="1" applyAlignment="1">
      <alignment horizontal="left" indent="1"/>
    </xf>
    <xf numFmtId="164" fontId="0" fillId="0" borderId="9" xfId="0" applyNumberFormat="1" applyFont="1" applyBorder="1" applyAlignment="1">
      <alignment horizontal="center" vertical="center"/>
    </xf>
    <xf numFmtId="2" fontId="0" fillId="0" borderId="9" xfId="0" applyNumberFormat="1" applyBorder="1" applyAlignment="1">
      <alignment horizontal="center" vertical="center"/>
    </xf>
    <xf numFmtId="0" fontId="0" fillId="0" borderId="9" xfId="0" applyBorder="1" applyAlignment="1">
      <alignment horizontal="left" indent="1"/>
    </xf>
    <xf numFmtId="0" fontId="0" fillId="0" borderId="12" xfId="0" applyBorder="1" applyAlignment="1">
      <alignment horizontal="center" vertical="center"/>
    </xf>
    <xf numFmtId="0" fontId="0" fillId="0" borderId="12" xfId="0" applyBorder="1" applyAlignment="1">
      <alignment horizontal="left" vertical="center" wrapText="1" indent="1"/>
    </xf>
    <xf numFmtId="0" fontId="2" fillId="0" borderId="0" xfId="0" applyFont="1"/>
    <xf numFmtId="0" fontId="0" fillId="0" borderId="6" xfId="0" applyFill="1" applyBorder="1" applyAlignment="1">
      <alignment horizontal="left" wrapText="1" indent="1"/>
    </xf>
    <xf numFmtId="0" fontId="0" fillId="0" borderId="10" xfId="0" applyFill="1" applyBorder="1" applyAlignment="1">
      <alignment horizontal="left" wrapText="1" indent="1"/>
    </xf>
    <xf numFmtId="0" fontId="0" fillId="0" borderId="9" xfId="0" applyFill="1" applyBorder="1" applyAlignment="1">
      <alignment horizontal="left" wrapText="1" indent="1"/>
    </xf>
    <xf numFmtId="0" fontId="0" fillId="0" borderId="9" xfId="0" applyFill="1" applyBorder="1" applyAlignment="1">
      <alignment horizontal="left" indent="1"/>
    </xf>
    <xf numFmtId="0" fontId="5" fillId="0" borderId="0" xfId="0"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center"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zoomScaleNormal="100" workbookViewId="0">
      <selection activeCell="B1" sqref="B1:D2"/>
    </sheetView>
  </sheetViews>
  <sheetFormatPr defaultRowHeight="15" x14ac:dyDescent="0.25"/>
  <cols>
    <col min="1" max="1" width="2.42578125" customWidth="1"/>
    <col min="2" max="2" width="13.42578125" customWidth="1"/>
    <col min="3" max="3" width="37" customWidth="1"/>
    <col min="4" max="4" width="22.42578125" customWidth="1"/>
  </cols>
  <sheetData>
    <row r="1" spans="2:8" s="35" customFormat="1" ht="15.75" x14ac:dyDescent="0.25">
      <c r="B1" s="97" t="s">
        <v>136</v>
      </c>
      <c r="C1" s="97"/>
      <c r="D1" s="97"/>
      <c r="E1" s="36"/>
      <c r="F1" s="36"/>
      <c r="G1" s="36"/>
    </row>
    <row r="2" spans="2:8" s="35" customFormat="1" ht="15.75" x14ac:dyDescent="0.25">
      <c r="B2" s="97"/>
      <c r="C2" s="97"/>
      <c r="D2" s="97"/>
      <c r="E2" s="36"/>
      <c r="F2" s="36"/>
      <c r="G2" s="36"/>
    </row>
    <row r="3" spans="2:8" s="35" customFormat="1" ht="15.75" x14ac:dyDescent="0.25">
      <c r="B3" s="96" t="s">
        <v>31</v>
      </c>
      <c r="C3" s="96"/>
      <c r="D3" s="96"/>
      <c r="E3" s="36"/>
      <c r="F3" s="36"/>
      <c r="G3" s="36"/>
    </row>
    <row r="4" spans="2:8" s="35" customFormat="1" ht="15.75" x14ac:dyDescent="0.25">
      <c r="B4" s="95" t="s">
        <v>37</v>
      </c>
      <c r="C4" s="95"/>
      <c r="D4" s="95"/>
      <c r="E4" s="37"/>
      <c r="F4" s="37"/>
      <c r="G4" s="37"/>
    </row>
    <row r="5" spans="2:8" x14ac:dyDescent="0.25">
      <c r="B5" s="4"/>
      <c r="C5" s="4"/>
      <c r="D5" s="4"/>
      <c r="E5" s="5"/>
      <c r="F5" s="5"/>
      <c r="G5" s="5"/>
      <c r="H5" s="6"/>
    </row>
    <row r="6" spans="2:8" s="3" customFormat="1" ht="23.25" customHeight="1" x14ac:dyDescent="0.25">
      <c r="B6" s="29" t="s">
        <v>32</v>
      </c>
      <c r="C6" s="29" t="s">
        <v>1</v>
      </c>
      <c r="D6" s="29" t="s">
        <v>5</v>
      </c>
      <c r="E6" s="26"/>
      <c r="F6" s="26"/>
      <c r="G6" s="26"/>
      <c r="H6" s="27"/>
    </row>
    <row r="7" spans="2:8" s="3" customFormat="1" ht="23.25" customHeight="1" x14ac:dyDescent="0.25">
      <c r="B7" s="26">
        <v>1</v>
      </c>
      <c r="C7" s="28" t="s">
        <v>24</v>
      </c>
      <c r="D7" s="61"/>
      <c r="E7" s="7"/>
      <c r="F7" s="26"/>
      <c r="G7" s="26"/>
      <c r="H7" s="27"/>
    </row>
    <row r="8" spans="2:8" s="3" customFormat="1" ht="23.25" customHeight="1" x14ac:dyDescent="0.25">
      <c r="B8" s="30">
        <v>2</v>
      </c>
      <c r="C8" s="31" t="s">
        <v>33</v>
      </c>
      <c r="D8" s="62"/>
      <c r="E8" s="7"/>
      <c r="F8" s="26"/>
      <c r="G8" s="26"/>
      <c r="H8" s="27"/>
    </row>
    <row r="9" spans="2:8" s="3" customFormat="1" ht="23.25" customHeight="1" x14ac:dyDescent="0.25">
      <c r="B9" s="30">
        <v>3</v>
      </c>
      <c r="C9" s="32" t="s">
        <v>7</v>
      </c>
      <c r="D9" s="63"/>
      <c r="E9" s="27"/>
      <c r="F9" s="27"/>
      <c r="G9" s="27"/>
      <c r="H9" s="27"/>
    </row>
    <row r="10" spans="2:8" s="3" customFormat="1" ht="23.25" customHeight="1" x14ac:dyDescent="0.25">
      <c r="B10" s="30">
        <v>4</v>
      </c>
      <c r="C10" s="33" t="s">
        <v>15</v>
      </c>
      <c r="D10" s="63"/>
    </row>
    <row r="11" spans="2:8" s="3" customFormat="1" ht="23.25" customHeight="1" x14ac:dyDescent="0.25">
      <c r="B11" s="30">
        <v>5</v>
      </c>
      <c r="C11" s="33" t="s">
        <v>17</v>
      </c>
      <c r="D11" s="63"/>
    </row>
    <row r="12" spans="2:8" s="3" customFormat="1" ht="23.25" customHeight="1" x14ac:dyDescent="0.25">
      <c r="B12" s="30">
        <v>6</v>
      </c>
      <c r="C12" s="33" t="s">
        <v>21</v>
      </c>
      <c r="D12" s="63"/>
    </row>
    <row r="13" spans="2:8" s="3" customFormat="1" ht="23.25" customHeight="1" x14ac:dyDescent="0.25">
      <c r="B13" s="30">
        <v>7</v>
      </c>
      <c r="C13" s="33" t="s">
        <v>40</v>
      </c>
      <c r="D13" s="63"/>
    </row>
    <row r="14" spans="2:8" s="3" customFormat="1" ht="23.25" customHeight="1" x14ac:dyDescent="0.25">
      <c r="B14" s="30">
        <v>8</v>
      </c>
      <c r="C14" s="33" t="s">
        <v>112</v>
      </c>
      <c r="D14" s="63"/>
    </row>
    <row r="15" spans="2:8" s="3" customFormat="1" ht="23.25" customHeight="1" x14ac:dyDescent="0.25">
      <c r="B15" s="30">
        <v>9</v>
      </c>
      <c r="C15" s="33" t="s">
        <v>41</v>
      </c>
      <c r="D15" s="63"/>
    </row>
    <row r="16" spans="2:8" s="3" customFormat="1" ht="23.25" customHeight="1" x14ac:dyDescent="0.25">
      <c r="B16" s="30">
        <v>10</v>
      </c>
      <c r="C16" s="33" t="s">
        <v>38</v>
      </c>
      <c r="D16" s="63"/>
    </row>
    <row r="17" spans="2:4" s="3" customFormat="1" ht="23.25" customHeight="1" x14ac:dyDescent="0.25">
      <c r="B17" s="30">
        <v>11</v>
      </c>
      <c r="C17" s="33" t="s">
        <v>101</v>
      </c>
      <c r="D17" s="63"/>
    </row>
    <row r="18" spans="2:4" s="3" customFormat="1" ht="23.25" customHeight="1" x14ac:dyDescent="0.25">
      <c r="B18" s="30">
        <v>12</v>
      </c>
      <c r="C18" s="33" t="s">
        <v>102</v>
      </c>
      <c r="D18" s="63"/>
    </row>
    <row r="19" spans="2:4" s="3" customFormat="1" ht="23.25" customHeight="1" x14ac:dyDescent="0.25">
      <c r="B19" s="30">
        <v>13</v>
      </c>
      <c r="C19" s="33" t="s">
        <v>22</v>
      </c>
      <c r="D19" s="63"/>
    </row>
    <row r="20" spans="2:4" s="3" customFormat="1" ht="22.5" customHeight="1" x14ac:dyDescent="0.25">
      <c r="B20" s="64"/>
      <c r="C20" s="65" t="s">
        <v>34</v>
      </c>
      <c r="D20" s="66"/>
    </row>
    <row r="21" spans="2:4" s="3" customFormat="1" ht="21.75" customHeight="1" x14ac:dyDescent="0.25">
      <c r="B21" s="67"/>
      <c r="C21" s="68" t="s">
        <v>35</v>
      </c>
      <c r="D21" s="69"/>
    </row>
    <row r="22" spans="2:4" ht="9" customHeight="1" x14ac:dyDescent="0.25">
      <c r="C22" s="34"/>
    </row>
    <row r="23" spans="2:4" s="3" customFormat="1" ht="25.5" customHeight="1" thickBot="1" x14ac:dyDescent="0.3">
      <c r="B23" s="70"/>
      <c r="C23" s="71" t="s">
        <v>36</v>
      </c>
      <c r="D23" s="72"/>
    </row>
  </sheetData>
  <mergeCells count="3">
    <mergeCell ref="B4:D4"/>
    <mergeCell ref="B3:D3"/>
    <mergeCell ref="B1: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5" zoomScalePageLayoutView="85" workbookViewId="0">
      <selection activeCell="M6" sqref="M6"/>
    </sheetView>
  </sheetViews>
  <sheetFormatPr defaultRowHeight="15" x14ac:dyDescent="0.25"/>
  <cols>
    <col min="2" max="2" width="36.5703125" customWidth="1"/>
    <col min="3" max="3" width="9.140625" style="1" customWidth="1"/>
    <col min="5" max="5" width="10.5703125" bestFit="1" customWidth="1"/>
    <col min="6" max="6" width="15" customWidth="1"/>
    <col min="8" max="11" width="9.140625" style="82" hidden="1" customWidth="1"/>
    <col min="12" max="12" width="9.140625" customWidth="1"/>
  </cols>
  <sheetData>
    <row r="1" spans="1:11" x14ac:dyDescent="0.25">
      <c r="A1" s="98" t="s">
        <v>137</v>
      </c>
      <c r="B1" s="98"/>
      <c r="C1" s="98"/>
      <c r="D1" s="98"/>
      <c r="E1" s="98"/>
      <c r="F1" s="98"/>
    </row>
    <row r="2" spans="1:11" x14ac:dyDescent="0.25">
      <c r="A2" s="98" t="s">
        <v>31</v>
      </c>
      <c r="B2" s="98"/>
      <c r="C2" s="98"/>
      <c r="D2" s="98"/>
      <c r="E2" s="98"/>
      <c r="F2" s="98"/>
    </row>
    <row r="3" spans="1:11" x14ac:dyDescent="0.25">
      <c r="A3" s="4"/>
      <c r="B3" s="4"/>
      <c r="C3" s="4"/>
      <c r="D3" s="4"/>
      <c r="E3" s="4"/>
      <c r="F3" s="4"/>
    </row>
    <row r="4" spans="1:11" s="2" customFormat="1" x14ac:dyDescent="0.25">
      <c r="A4" s="8" t="s">
        <v>0</v>
      </c>
      <c r="B4" s="8" t="s">
        <v>1</v>
      </c>
      <c r="C4" s="8" t="s">
        <v>2</v>
      </c>
      <c r="D4" s="8" t="s">
        <v>3</v>
      </c>
      <c r="E4" s="8" t="s">
        <v>4</v>
      </c>
      <c r="F4" s="8" t="s">
        <v>5</v>
      </c>
      <c r="H4" s="83"/>
      <c r="I4" s="83"/>
      <c r="J4" s="83"/>
      <c r="K4" s="83"/>
    </row>
    <row r="5" spans="1:11" s="2" customFormat="1" x14ac:dyDescent="0.25">
      <c r="A5" s="9">
        <v>1</v>
      </c>
      <c r="B5" s="10" t="s">
        <v>24</v>
      </c>
      <c r="C5" s="9"/>
      <c r="D5" s="9"/>
      <c r="E5" s="9"/>
      <c r="F5" s="9"/>
      <c r="H5" s="83"/>
      <c r="I5" s="83"/>
      <c r="J5" s="83"/>
      <c r="K5" s="83"/>
    </row>
    <row r="6" spans="1:11" s="2" customFormat="1" x14ac:dyDescent="0.25">
      <c r="A6" s="11">
        <v>1.1000000000000001</v>
      </c>
      <c r="B6" s="12" t="s">
        <v>27</v>
      </c>
      <c r="C6" s="11" t="s">
        <v>8</v>
      </c>
      <c r="D6" s="11">
        <v>1</v>
      </c>
      <c r="E6" s="73"/>
      <c r="F6" s="73"/>
      <c r="H6" s="83"/>
      <c r="I6" s="83"/>
      <c r="J6" s="83"/>
      <c r="K6" s="83"/>
    </row>
    <row r="7" spans="1:11" s="2" customFormat="1" ht="45.75" customHeight="1" x14ac:dyDescent="0.25">
      <c r="A7" s="15">
        <v>1.2</v>
      </c>
      <c r="B7" s="14" t="s">
        <v>25</v>
      </c>
      <c r="C7" s="15" t="s">
        <v>26</v>
      </c>
      <c r="D7" s="11">
        <v>1</v>
      </c>
      <c r="E7" s="73"/>
      <c r="F7" s="73"/>
      <c r="H7" s="83"/>
      <c r="I7" s="83"/>
      <c r="J7" s="83"/>
      <c r="K7" s="83"/>
    </row>
    <row r="8" spans="1:11" s="2" customFormat="1" x14ac:dyDescent="0.25">
      <c r="A8" s="11">
        <v>1.3</v>
      </c>
      <c r="B8" s="14" t="s">
        <v>28</v>
      </c>
      <c r="C8" s="11" t="s">
        <v>8</v>
      </c>
      <c r="D8" s="11">
        <v>1</v>
      </c>
      <c r="E8" s="73"/>
      <c r="F8" s="73"/>
      <c r="H8" s="83"/>
      <c r="I8" s="83"/>
      <c r="J8" s="83"/>
      <c r="K8" s="83"/>
    </row>
    <row r="9" spans="1:11" s="2" customFormat="1" ht="30" x14ac:dyDescent="0.25">
      <c r="A9" s="11">
        <v>1.4</v>
      </c>
      <c r="B9" s="14" t="s">
        <v>29</v>
      </c>
      <c r="C9" s="11" t="s">
        <v>8</v>
      </c>
      <c r="D9" s="11">
        <v>1</v>
      </c>
      <c r="E9" s="73"/>
      <c r="F9" s="73"/>
      <c r="H9" s="83"/>
      <c r="I9" s="83"/>
      <c r="J9" s="83"/>
      <c r="K9" s="83"/>
    </row>
    <row r="10" spans="1:11" s="2" customFormat="1" x14ac:dyDescent="0.25">
      <c r="A10" s="11">
        <v>1.5</v>
      </c>
      <c r="B10" s="14" t="s">
        <v>30</v>
      </c>
      <c r="C10" s="11" t="s">
        <v>8</v>
      </c>
      <c r="D10" s="11">
        <v>1</v>
      </c>
      <c r="E10" s="73"/>
      <c r="F10" s="73"/>
      <c r="H10" s="83"/>
      <c r="I10" s="83"/>
      <c r="J10" s="83"/>
      <c r="K10" s="83"/>
    </row>
    <row r="11" spans="1:11" s="2" customFormat="1" x14ac:dyDescent="0.25">
      <c r="A11" s="13"/>
      <c r="B11" s="13"/>
      <c r="C11" s="13"/>
      <c r="D11" s="13"/>
      <c r="E11" s="74"/>
      <c r="F11" s="73"/>
      <c r="H11" s="83"/>
      <c r="I11" s="83"/>
      <c r="J11" s="83"/>
      <c r="K11" s="83"/>
    </row>
    <row r="12" spans="1:11" x14ac:dyDescent="0.25">
      <c r="A12" s="13">
        <v>2</v>
      </c>
      <c r="B12" s="16" t="s">
        <v>6</v>
      </c>
      <c r="C12" s="17"/>
      <c r="D12" s="18"/>
      <c r="E12" s="75"/>
      <c r="F12" s="75"/>
    </row>
    <row r="13" spans="1:11" ht="18" customHeight="1" x14ac:dyDescent="0.25">
      <c r="A13" s="15">
        <v>2.1</v>
      </c>
      <c r="B13" s="40" t="s">
        <v>60</v>
      </c>
      <c r="C13" s="20" t="s">
        <v>8</v>
      </c>
      <c r="D13" s="20">
        <v>1</v>
      </c>
      <c r="E13" s="75"/>
      <c r="F13" s="75"/>
    </row>
    <row r="14" spans="1:11" x14ac:dyDescent="0.25">
      <c r="A14" s="18"/>
      <c r="B14" s="18"/>
      <c r="C14" s="17"/>
      <c r="D14" s="18"/>
      <c r="E14" s="75"/>
      <c r="F14" s="75"/>
    </row>
    <row r="15" spans="1:11" x14ac:dyDescent="0.25">
      <c r="A15" s="51">
        <v>3</v>
      </c>
      <c r="B15" s="16" t="s">
        <v>7</v>
      </c>
      <c r="C15" s="17"/>
      <c r="D15" s="18"/>
      <c r="E15" s="75"/>
      <c r="F15" s="75"/>
    </row>
    <row r="16" spans="1:11" ht="30" x14ac:dyDescent="0.25">
      <c r="A16" s="15"/>
      <c r="B16" s="19" t="s">
        <v>9</v>
      </c>
      <c r="C16" s="17"/>
      <c r="D16" s="18"/>
      <c r="E16" s="75"/>
      <c r="F16" s="75"/>
      <c r="H16" s="82" t="s">
        <v>61</v>
      </c>
      <c r="I16" s="82" t="s">
        <v>58</v>
      </c>
      <c r="J16" s="82" t="s">
        <v>64</v>
      </c>
      <c r="K16" s="82" t="s">
        <v>59</v>
      </c>
    </row>
    <row r="17" spans="1:11" x14ac:dyDescent="0.25">
      <c r="A17" s="15">
        <v>3.1</v>
      </c>
      <c r="B17" s="84" t="s">
        <v>11</v>
      </c>
      <c r="C17" s="20" t="s">
        <v>10</v>
      </c>
      <c r="D17" s="21">
        <f>(I17)*0.3*0.2</f>
        <v>5.5500000000000007</v>
      </c>
      <c r="E17" s="75"/>
      <c r="F17" s="75"/>
      <c r="I17" s="82">
        <v>92.5</v>
      </c>
    </row>
    <row r="18" spans="1:11" x14ac:dyDescent="0.25">
      <c r="A18" s="15">
        <v>3.2</v>
      </c>
      <c r="B18" s="58" t="s">
        <v>12</v>
      </c>
      <c r="C18" s="20" t="s">
        <v>10</v>
      </c>
      <c r="D18" s="21">
        <f>K18*0.6*0.3*0.3</f>
        <v>2.5919999999999996</v>
      </c>
      <c r="E18" s="75"/>
      <c r="F18" s="75"/>
      <c r="K18" s="82">
        <v>48</v>
      </c>
    </row>
    <row r="19" spans="1:11" x14ac:dyDescent="0.25">
      <c r="A19" s="15">
        <v>3.3</v>
      </c>
      <c r="B19" s="58" t="s">
        <v>13</v>
      </c>
      <c r="C19" s="20" t="s">
        <v>10</v>
      </c>
      <c r="D19" s="21">
        <f>0.9*0.4*0.4*K19</f>
        <v>0.28800000000000003</v>
      </c>
      <c r="E19" s="75"/>
      <c r="F19" s="75"/>
      <c r="K19" s="82">
        <v>2</v>
      </c>
    </row>
    <row r="20" spans="1:11" ht="30" x14ac:dyDescent="0.25">
      <c r="A20" s="15">
        <v>3.4</v>
      </c>
      <c r="B20" s="19" t="s">
        <v>65</v>
      </c>
      <c r="C20" s="20" t="s">
        <v>14</v>
      </c>
      <c r="D20" s="20">
        <f>H20*I20</f>
        <v>75</v>
      </c>
      <c r="E20" s="75"/>
      <c r="F20" s="75"/>
      <c r="H20" s="82">
        <v>5</v>
      </c>
      <c r="I20" s="82">
        <v>15</v>
      </c>
    </row>
    <row r="21" spans="1:11" ht="30" x14ac:dyDescent="0.25">
      <c r="A21" s="15">
        <v>3.5</v>
      </c>
      <c r="B21" s="19" t="s">
        <v>66</v>
      </c>
      <c r="C21" s="20" t="s">
        <v>14</v>
      </c>
      <c r="D21" s="20">
        <f>H21*I21</f>
        <v>75</v>
      </c>
      <c r="E21" s="75"/>
      <c r="F21" s="75"/>
      <c r="H21" s="82">
        <v>5</v>
      </c>
      <c r="I21" s="82">
        <v>15</v>
      </c>
    </row>
    <row r="22" spans="1:11" ht="30" x14ac:dyDescent="0.25">
      <c r="A22" s="15">
        <v>3.6</v>
      </c>
      <c r="B22" s="19" t="s">
        <v>56</v>
      </c>
      <c r="C22" s="20" t="s">
        <v>8</v>
      </c>
      <c r="D22" s="20">
        <v>1</v>
      </c>
      <c r="E22" s="75"/>
      <c r="F22" s="75"/>
    </row>
    <row r="23" spans="1:11" x14ac:dyDescent="0.25">
      <c r="A23" s="15">
        <v>3.7</v>
      </c>
      <c r="B23" s="19" t="s">
        <v>62</v>
      </c>
      <c r="C23" s="20" t="s">
        <v>10</v>
      </c>
      <c r="D23" s="55">
        <f>K23*0.4*0.3*0.3</f>
        <v>0.57599999999999996</v>
      </c>
      <c r="E23" s="75"/>
      <c r="F23" s="75"/>
      <c r="K23" s="82">
        <v>16</v>
      </c>
    </row>
    <row r="24" spans="1:11" x14ac:dyDescent="0.25">
      <c r="A24" s="15">
        <v>3.8</v>
      </c>
      <c r="B24" s="19" t="s">
        <v>63</v>
      </c>
      <c r="C24" s="20" t="s">
        <v>10</v>
      </c>
      <c r="D24" s="55">
        <f>H24*I24*J24</f>
        <v>2.4805000000000001</v>
      </c>
      <c r="E24" s="75"/>
      <c r="F24" s="75"/>
      <c r="H24" s="82">
        <v>1.1000000000000001</v>
      </c>
      <c r="I24" s="82">
        <f>1.5+0.55</f>
        <v>2.0499999999999998</v>
      </c>
      <c r="J24" s="82">
        <v>1.1000000000000001</v>
      </c>
    </row>
    <row r="25" spans="1:11" ht="30" x14ac:dyDescent="0.25">
      <c r="A25" s="15">
        <v>3.9</v>
      </c>
      <c r="B25" s="19" t="s">
        <v>67</v>
      </c>
      <c r="C25" s="20" t="s">
        <v>14</v>
      </c>
      <c r="D25" s="55">
        <f>H25*I25</f>
        <v>59.534999999999997</v>
      </c>
      <c r="E25" s="75"/>
      <c r="F25" s="75"/>
      <c r="H25" s="82">
        <v>3.15</v>
      </c>
      <c r="I25" s="82">
        <v>18.899999999999999</v>
      </c>
    </row>
    <row r="26" spans="1:11" x14ac:dyDescent="0.25">
      <c r="A26" s="57">
        <v>3.1</v>
      </c>
      <c r="B26" s="19" t="s">
        <v>68</v>
      </c>
      <c r="C26" s="20" t="s">
        <v>10</v>
      </c>
      <c r="D26" s="55">
        <f>0.2*0.3*I26</f>
        <v>1.47</v>
      </c>
      <c r="E26" s="75"/>
      <c r="F26" s="75"/>
      <c r="I26" s="82">
        <v>24.5</v>
      </c>
    </row>
    <row r="27" spans="1:11" x14ac:dyDescent="0.25">
      <c r="A27" s="18"/>
      <c r="B27" s="18"/>
      <c r="C27" s="17"/>
      <c r="D27" s="18"/>
      <c r="E27" s="75"/>
      <c r="F27" s="75"/>
    </row>
    <row r="28" spans="1:11" x14ac:dyDescent="0.25">
      <c r="A28" s="51">
        <v>4</v>
      </c>
      <c r="B28" s="22" t="s">
        <v>15</v>
      </c>
      <c r="C28" s="17"/>
      <c r="D28" s="18"/>
      <c r="E28" s="75"/>
      <c r="F28" s="75"/>
    </row>
    <row r="29" spans="1:11" ht="30" x14ac:dyDescent="0.25">
      <c r="A29" s="15">
        <v>4.0999999999999996</v>
      </c>
      <c r="B29" s="19" t="s">
        <v>16</v>
      </c>
      <c r="C29" s="20" t="s">
        <v>10</v>
      </c>
      <c r="D29" s="21">
        <f>0.6*0.3*0.3*K18</f>
        <v>2.5920000000000001</v>
      </c>
      <c r="E29" s="75"/>
      <c r="F29" s="75"/>
    </row>
    <row r="30" spans="1:11" x14ac:dyDescent="0.25">
      <c r="A30" s="41">
        <v>4.2</v>
      </c>
      <c r="B30" s="42" t="s">
        <v>57</v>
      </c>
      <c r="C30" s="43" t="s">
        <v>10</v>
      </c>
      <c r="D30" s="44">
        <f>0.9*0.4*0.4*K19</f>
        <v>0.28800000000000003</v>
      </c>
      <c r="E30" s="76"/>
      <c r="F30" s="76"/>
    </row>
    <row r="31" spans="1:11" ht="45" x14ac:dyDescent="0.25">
      <c r="A31" s="15">
        <v>4.3</v>
      </c>
      <c r="B31" s="91" t="s">
        <v>45</v>
      </c>
      <c r="C31" s="20" t="s">
        <v>10</v>
      </c>
      <c r="D31" s="55">
        <f>(H31*I31*K31)*0.1</f>
        <v>5.7960000000000003</v>
      </c>
      <c r="E31" s="75"/>
      <c r="F31" s="75"/>
      <c r="H31" s="82">
        <v>2.1</v>
      </c>
      <c r="I31" s="82">
        <v>4.5999999999999996</v>
      </c>
      <c r="K31" s="82">
        <v>6</v>
      </c>
    </row>
    <row r="32" spans="1:11" ht="45" x14ac:dyDescent="0.25">
      <c r="A32" s="15">
        <v>4.4000000000000004</v>
      </c>
      <c r="B32" s="91" t="s">
        <v>46</v>
      </c>
      <c r="C32" s="20" t="s">
        <v>10</v>
      </c>
      <c r="D32" s="21">
        <f>0.3*0.3*I32</f>
        <v>3.51</v>
      </c>
      <c r="E32" s="75"/>
      <c r="F32" s="75"/>
      <c r="I32" s="82">
        <v>39</v>
      </c>
    </row>
    <row r="33" spans="1:11" ht="45" x14ac:dyDescent="0.25">
      <c r="A33" s="15">
        <v>4.5</v>
      </c>
      <c r="B33" s="91" t="s">
        <v>50</v>
      </c>
      <c r="C33" s="20" t="s">
        <v>10</v>
      </c>
      <c r="D33" s="21">
        <f>0.3*0.3*I33</f>
        <v>0.79200000000000004</v>
      </c>
      <c r="E33" s="75"/>
      <c r="F33" s="75"/>
      <c r="I33" s="82">
        <f>4.4*2</f>
        <v>8.8000000000000007</v>
      </c>
    </row>
    <row r="34" spans="1:11" ht="45" x14ac:dyDescent="0.25">
      <c r="A34" s="41">
        <v>4.5999999999999996</v>
      </c>
      <c r="B34" s="92" t="s">
        <v>54</v>
      </c>
      <c r="C34" s="41" t="s">
        <v>10</v>
      </c>
      <c r="D34" s="41">
        <f>0.3*0.3*I34</f>
        <v>1.3499999999999999</v>
      </c>
      <c r="E34" s="77"/>
      <c r="F34" s="77"/>
      <c r="I34" s="82">
        <v>15</v>
      </c>
    </row>
    <row r="35" spans="1:11" ht="45" x14ac:dyDescent="0.25">
      <c r="A35" s="85">
        <v>4.7</v>
      </c>
      <c r="B35" s="93" t="s">
        <v>47</v>
      </c>
      <c r="C35" s="38" t="s">
        <v>0</v>
      </c>
      <c r="D35" s="38">
        <v>1</v>
      </c>
      <c r="E35" s="78"/>
      <c r="F35" s="78"/>
    </row>
    <row r="36" spans="1:11" x14ac:dyDescent="0.25">
      <c r="A36" s="85">
        <v>4.8</v>
      </c>
      <c r="B36" s="93" t="s">
        <v>69</v>
      </c>
      <c r="C36" s="38" t="s">
        <v>10</v>
      </c>
      <c r="D36" s="38">
        <f>H21*I21*0.1</f>
        <v>7.5</v>
      </c>
      <c r="E36" s="78"/>
      <c r="F36" s="78"/>
    </row>
    <row r="37" spans="1:11" ht="30" x14ac:dyDescent="0.25">
      <c r="A37" s="85">
        <v>4.9000000000000004</v>
      </c>
      <c r="B37" s="93" t="s">
        <v>70</v>
      </c>
      <c r="C37" s="38" t="s">
        <v>8</v>
      </c>
      <c r="D37" s="38">
        <v>1</v>
      </c>
      <c r="E37" s="78"/>
      <c r="F37" s="78"/>
    </row>
    <row r="38" spans="1:11" x14ac:dyDescent="0.25">
      <c r="A38" s="60">
        <v>4.0999999999999996</v>
      </c>
      <c r="B38" s="93" t="s">
        <v>71</v>
      </c>
      <c r="C38" s="38" t="s">
        <v>10</v>
      </c>
      <c r="D38" s="86">
        <f>D23</f>
        <v>0.57599999999999996</v>
      </c>
      <c r="E38" s="78"/>
      <c r="F38" s="78"/>
    </row>
    <row r="39" spans="1:11" x14ac:dyDescent="0.25">
      <c r="A39" s="60">
        <v>4.1100000000000003</v>
      </c>
      <c r="B39" s="93" t="s">
        <v>72</v>
      </c>
      <c r="C39" s="38" t="s">
        <v>10</v>
      </c>
      <c r="D39" s="86">
        <f>H25*I25*0.075</f>
        <v>4.4651249999999996</v>
      </c>
      <c r="E39" s="78"/>
      <c r="F39" s="78"/>
    </row>
    <row r="40" spans="1:11" x14ac:dyDescent="0.25">
      <c r="A40" s="60">
        <v>4.12</v>
      </c>
      <c r="B40" s="94" t="s">
        <v>73</v>
      </c>
      <c r="C40" s="38" t="s">
        <v>10</v>
      </c>
      <c r="D40" s="86">
        <f>0.2*0.3*I26</f>
        <v>1.47</v>
      </c>
      <c r="E40" s="78"/>
      <c r="F40" s="78"/>
    </row>
    <row r="41" spans="1:11" x14ac:dyDescent="0.25">
      <c r="A41" s="60">
        <v>4.13</v>
      </c>
      <c r="B41" s="87" t="s">
        <v>75</v>
      </c>
      <c r="C41" s="38" t="s">
        <v>10</v>
      </c>
      <c r="D41" s="86">
        <f>4*2*0.1</f>
        <v>0.8</v>
      </c>
      <c r="E41" s="78"/>
      <c r="F41" s="78"/>
    </row>
    <row r="42" spans="1:11" x14ac:dyDescent="0.25">
      <c r="A42" s="18"/>
      <c r="B42" s="18"/>
      <c r="C42" s="17"/>
      <c r="D42" s="18"/>
      <c r="E42" s="75"/>
      <c r="F42" s="75"/>
    </row>
    <row r="43" spans="1:11" x14ac:dyDescent="0.25">
      <c r="A43" s="51">
        <v>5</v>
      </c>
      <c r="B43" s="23" t="s">
        <v>17</v>
      </c>
      <c r="C43" s="17"/>
      <c r="D43" s="18"/>
      <c r="E43" s="75"/>
      <c r="F43" s="75"/>
      <c r="H43" s="82" t="s">
        <v>61</v>
      </c>
      <c r="I43" s="82" t="s">
        <v>58</v>
      </c>
      <c r="J43" s="82" t="s">
        <v>74</v>
      </c>
      <c r="K43" s="82" t="s">
        <v>59</v>
      </c>
    </row>
    <row r="44" spans="1:11" x14ac:dyDescent="0.25">
      <c r="A44" s="17"/>
      <c r="B44" s="24" t="s">
        <v>20</v>
      </c>
      <c r="C44" s="20"/>
      <c r="D44" s="20"/>
      <c r="E44" s="75"/>
      <c r="F44" s="75"/>
    </row>
    <row r="45" spans="1:11" ht="15.75" customHeight="1" x14ac:dyDescent="0.25">
      <c r="A45" s="48">
        <v>5.0999999999999996</v>
      </c>
      <c r="B45" s="49" t="s">
        <v>19</v>
      </c>
      <c r="C45" s="38" t="s">
        <v>18</v>
      </c>
      <c r="D45" s="38">
        <f>I45</f>
        <v>92.5</v>
      </c>
      <c r="E45" s="78"/>
      <c r="F45" s="78"/>
      <c r="I45" s="82">
        <f>I17</f>
        <v>92.5</v>
      </c>
    </row>
    <row r="46" spans="1:11" ht="15.75" customHeight="1" x14ac:dyDescent="0.25">
      <c r="A46" s="48">
        <v>5.2</v>
      </c>
      <c r="B46" s="49" t="s">
        <v>76</v>
      </c>
      <c r="C46" s="38" t="s">
        <v>18</v>
      </c>
      <c r="D46" s="38">
        <f>I46</f>
        <v>2.4</v>
      </c>
      <c r="E46" s="78"/>
      <c r="F46" s="78"/>
      <c r="I46" s="82">
        <f>1.2*2</f>
        <v>2.4</v>
      </c>
    </row>
    <row r="47" spans="1:11" ht="15.75" customHeight="1" x14ac:dyDescent="0.25">
      <c r="A47" s="48">
        <v>5.3</v>
      </c>
      <c r="B47" s="49" t="s">
        <v>106</v>
      </c>
      <c r="C47" s="38" t="s">
        <v>18</v>
      </c>
      <c r="D47" s="38">
        <f>I45</f>
        <v>92.5</v>
      </c>
      <c r="E47" s="78"/>
      <c r="F47" s="78"/>
    </row>
    <row r="48" spans="1:11" ht="15.75" customHeight="1" x14ac:dyDescent="0.25">
      <c r="A48" s="48"/>
      <c r="B48" s="24" t="s">
        <v>55</v>
      </c>
      <c r="C48" s="38"/>
      <c r="D48" s="38"/>
      <c r="E48" s="78"/>
      <c r="F48" s="78"/>
    </row>
    <row r="49" spans="1:11" ht="30" x14ac:dyDescent="0.25">
      <c r="A49" s="38">
        <v>5.3</v>
      </c>
      <c r="B49" s="49" t="s">
        <v>79</v>
      </c>
      <c r="C49" s="38" t="s">
        <v>18</v>
      </c>
      <c r="D49" s="38">
        <f>1.5*I49*K49</f>
        <v>18</v>
      </c>
      <c r="E49" s="78"/>
      <c r="F49" s="78"/>
      <c r="I49" s="82">
        <v>3</v>
      </c>
      <c r="K49" s="82">
        <v>4</v>
      </c>
    </row>
    <row r="50" spans="1:11" x14ac:dyDescent="0.25">
      <c r="A50" s="38">
        <v>5.4</v>
      </c>
      <c r="B50" s="49" t="s">
        <v>80</v>
      </c>
      <c r="C50" s="38" t="s">
        <v>18</v>
      </c>
      <c r="D50" s="38">
        <f>I50</f>
        <v>30.6</v>
      </c>
      <c r="E50" s="78"/>
      <c r="F50" s="78"/>
      <c r="I50" s="82">
        <f>25+2.8+2.8</f>
        <v>30.6</v>
      </c>
    </row>
    <row r="51" spans="1:11" ht="15.75" customHeight="1" x14ac:dyDescent="0.25">
      <c r="A51" s="48"/>
      <c r="B51" s="49"/>
      <c r="C51" s="38"/>
      <c r="D51" s="38"/>
      <c r="E51" s="78"/>
      <c r="F51" s="78"/>
    </row>
    <row r="52" spans="1:11" x14ac:dyDescent="0.25">
      <c r="A52" s="13">
        <v>6</v>
      </c>
      <c r="B52" s="23" t="s">
        <v>21</v>
      </c>
      <c r="C52" s="20"/>
      <c r="D52" s="20"/>
      <c r="E52" s="75"/>
      <c r="F52" s="75"/>
    </row>
    <row r="53" spans="1:11" x14ac:dyDescent="0.25">
      <c r="A53" s="20"/>
      <c r="B53" s="24" t="s">
        <v>20</v>
      </c>
      <c r="C53" s="20"/>
      <c r="D53" s="20"/>
      <c r="E53" s="75"/>
      <c r="F53" s="75"/>
    </row>
    <row r="54" spans="1:11" ht="30" x14ac:dyDescent="0.25">
      <c r="A54" s="20">
        <v>6.1</v>
      </c>
      <c r="B54" s="25" t="s">
        <v>77</v>
      </c>
      <c r="C54" s="20" t="s">
        <v>14</v>
      </c>
      <c r="D54" s="20">
        <f>D45*2*0.6+D45*0.2</f>
        <v>129.5</v>
      </c>
      <c r="E54" s="75"/>
      <c r="F54" s="75"/>
    </row>
    <row r="55" spans="1:11" ht="30" x14ac:dyDescent="0.25">
      <c r="A55" s="20">
        <v>6.2</v>
      </c>
      <c r="B55" s="49" t="s">
        <v>78</v>
      </c>
      <c r="C55" s="20" t="s">
        <v>14</v>
      </c>
      <c r="D55" s="20">
        <f>D46*0.85*2</f>
        <v>4.08</v>
      </c>
      <c r="E55" s="75"/>
      <c r="F55" s="75"/>
    </row>
    <row r="56" spans="1:11" ht="13.5" customHeight="1" x14ac:dyDescent="0.25">
      <c r="A56" s="20"/>
      <c r="B56" s="24" t="s">
        <v>55</v>
      </c>
      <c r="C56" s="20"/>
      <c r="D56" s="20"/>
      <c r="E56" s="75"/>
      <c r="F56" s="75"/>
    </row>
    <row r="57" spans="1:11" s="3" customFormat="1" ht="30" x14ac:dyDescent="0.25">
      <c r="A57" s="20">
        <v>6.3</v>
      </c>
      <c r="B57" s="59" t="s">
        <v>81</v>
      </c>
      <c r="C57" s="20" t="s">
        <v>14</v>
      </c>
      <c r="D57" s="20">
        <f>1.5*D49*2</f>
        <v>54</v>
      </c>
      <c r="E57" s="79"/>
      <c r="F57" s="79"/>
      <c r="H57" s="82"/>
      <c r="I57" s="82"/>
      <c r="J57" s="82"/>
      <c r="K57" s="82"/>
    </row>
    <row r="58" spans="1:11" s="3" customFormat="1" ht="30" x14ac:dyDescent="0.25">
      <c r="A58" s="46">
        <v>6.4</v>
      </c>
      <c r="B58" s="59" t="s">
        <v>82</v>
      </c>
      <c r="C58" s="20" t="s">
        <v>14</v>
      </c>
      <c r="D58" s="20">
        <f>3*D50*2</f>
        <v>183.60000000000002</v>
      </c>
      <c r="E58" s="79"/>
      <c r="F58" s="79"/>
      <c r="H58" s="82"/>
      <c r="I58" s="82"/>
      <c r="J58" s="82"/>
      <c r="K58" s="82"/>
    </row>
    <row r="59" spans="1:11" x14ac:dyDescent="0.25">
      <c r="A59" s="46"/>
      <c r="B59" s="47"/>
      <c r="C59" s="46"/>
      <c r="D59" s="50"/>
      <c r="E59" s="80"/>
      <c r="F59" s="80"/>
    </row>
    <row r="60" spans="1:11" x14ac:dyDescent="0.25">
      <c r="A60" s="51">
        <v>7</v>
      </c>
      <c r="B60" s="23" t="s">
        <v>40</v>
      </c>
      <c r="C60" s="17"/>
      <c r="D60" s="18"/>
      <c r="E60" s="75"/>
      <c r="F60" s="75"/>
    </row>
    <row r="61" spans="1:11" ht="90" x14ac:dyDescent="0.25">
      <c r="A61" s="20">
        <v>7.1</v>
      </c>
      <c r="B61" s="19" t="s">
        <v>83</v>
      </c>
      <c r="C61" s="20" t="s">
        <v>18</v>
      </c>
      <c r="D61" s="20">
        <f>I17</f>
        <v>92.5</v>
      </c>
      <c r="E61" s="75"/>
      <c r="F61" s="75"/>
    </row>
    <row r="62" spans="1:11" ht="60" x14ac:dyDescent="0.25">
      <c r="A62" s="20">
        <v>7.2</v>
      </c>
      <c r="B62" s="40" t="s">
        <v>42</v>
      </c>
      <c r="C62" s="20" t="s">
        <v>23</v>
      </c>
      <c r="D62" s="20">
        <f>K19</f>
        <v>2</v>
      </c>
      <c r="E62" s="75"/>
      <c r="F62" s="75"/>
    </row>
    <row r="63" spans="1:11" ht="75" x14ac:dyDescent="0.25">
      <c r="A63" s="20">
        <v>7.3</v>
      </c>
      <c r="B63" s="40" t="s">
        <v>84</v>
      </c>
      <c r="C63" s="20" t="s">
        <v>23</v>
      </c>
      <c r="D63" s="20">
        <v>16</v>
      </c>
      <c r="E63" s="75"/>
      <c r="F63" s="75"/>
    </row>
    <row r="64" spans="1:11" ht="60" x14ac:dyDescent="0.25">
      <c r="A64" s="20">
        <v>7.4</v>
      </c>
      <c r="B64" s="40" t="s">
        <v>85</v>
      </c>
      <c r="C64" s="20" t="s">
        <v>18</v>
      </c>
      <c r="D64" s="20">
        <f>15+18.7+(4.5*2)+3.5</f>
        <v>46.2</v>
      </c>
      <c r="E64" s="75"/>
      <c r="F64" s="75"/>
    </row>
    <row r="65" spans="1:6" ht="60" x14ac:dyDescent="0.25">
      <c r="A65" s="20">
        <v>7.5</v>
      </c>
      <c r="B65" s="40" t="s">
        <v>86</v>
      </c>
      <c r="C65" s="20" t="s">
        <v>18</v>
      </c>
      <c r="D65" s="20">
        <f>19*5</f>
        <v>95</v>
      </c>
      <c r="E65" s="75"/>
      <c r="F65" s="75"/>
    </row>
    <row r="66" spans="1:6" ht="60" x14ac:dyDescent="0.25">
      <c r="A66" s="20">
        <v>7.6</v>
      </c>
      <c r="B66" s="40" t="s">
        <v>87</v>
      </c>
      <c r="C66" s="20" t="s">
        <v>18</v>
      </c>
      <c r="D66" s="20">
        <f>4.4*8</f>
        <v>35.200000000000003</v>
      </c>
      <c r="E66" s="75"/>
      <c r="F66" s="75"/>
    </row>
    <row r="67" spans="1:6" ht="30" x14ac:dyDescent="0.25">
      <c r="A67" s="20">
        <v>7.7</v>
      </c>
      <c r="B67" s="40" t="s">
        <v>88</v>
      </c>
      <c r="C67" s="20" t="s">
        <v>18</v>
      </c>
      <c r="D67" s="20">
        <v>3.5</v>
      </c>
      <c r="E67" s="75"/>
      <c r="F67" s="75"/>
    </row>
    <row r="68" spans="1:6" x14ac:dyDescent="0.25">
      <c r="A68" s="20"/>
      <c r="B68" s="40"/>
      <c r="C68" s="20"/>
      <c r="D68" s="20"/>
      <c r="E68" s="75"/>
      <c r="F68" s="75"/>
    </row>
    <row r="69" spans="1:6" x14ac:dyDescent="0.25">
      <c r="A69" s="51">
        <v>8</v>
      </c>
      <c r="B69" s="23" t="s">
        <v>112</v>
      </c>
      <c r="C69" s="17"/>
      <c r="D69" s="18"/>
      <c r="E69" s="75"/>
      <c r="F69" s="75"/>
    </row>
    <row r="70" spans="1:6" ht="30" x14ac:dyDescent="0.25">
      <c r="A70" s="20">
        <v>8.1</v>
      </c>
      <c r="B70" s="19" t="s">
        <v>115</v>
      </c>
      <c r="C70" s="20" t="s">
        <v>14</v>
      </c>
      <c r="D70" s="20">
        <f>D54</f>
        <v>129.5</v>
      </c>
      <c r="E70" s="75"/>
      <c r="F70" s="75"/>
    </row>
    <row r="71" spans="1:6" ht="45" x14ac:dyDescent="0.25">
      <c r="A71" s="20">
        <v>8.1999999999999993</v>
      </c>
      <c r="B71" s="19" t="s">
        <v>116</v>
      </c>
      <c r="C71" s="20" t="s">
        <v>14</v>
      </c>
      <c r="D71" s="20">
        <f>D57</f>
        <v>54</v>
      </c>
      <c r="E71" s="75"/>
      <c r="F71" s="75"/>
    </row>
    <row r="72" spans="1:6" ht="45" x14ac:dyDescent="0.25">
      <c r="A72" s="20">
        <v>8.3000000000000007</v>
      </c>
      <c r="B72" s="19" t="s">
        <v>117</v>
      </c>
      <c r="C72" s="20" t="s">
        <v>14</v>
      </c>
      <c r="D72" s="20">
        <f>D58</f>
        <v>183.60000000000002</v>
      </c>
      <c r="E72" s="75"/>
      <c r="F72" s="75"/>
    </row>
    <row r="73" spans="1:6" ht="30" x14ac:dyDescent="0.25">
      <c r="A73" s="20">
        <v>8.4</v>
      </c>
      <c r="B73" s="40" t="s">
        <v>118</v>
      </c>
      <c r="C73" s="20" t="s">
        <v>8</v>
      </c>
      <c r="D73" s="20">
        <v>1</v>
      </c>
      <c r="E73" s="75"/>
      <c r="F73" s="75"/>
    </row>
    <row r="74" spans="1:6" x14ac:dyDescent="0.25">
      <c r="A74" s="20"/>
      <c r="B74" s="40"/>
      <c r="C74" s="20"/>
      <c r="D74" s="20"/>
      <c r="E74" s="75"/>
      <c r="F74" s="75"/>
    </row>
    <row r="75" spans="1:6" x14ac:dyDescent="0.25">
      <c r="A75" s="52">
        <v>9</v>
      </c>
      <c r="B75" s="45" t="s">
        <v>41</v>
      </c>
      <c r="C75" s="43"/>
      <c r="D75" s="43"/>
      <c r="E75" s="76"/>
      <c r="F75" s="76"/>
    </row>
    <row r="76" spans="1:6" ht="45" x14ac:dyDescent="0.25">
      <c r="A76" s="20">
        <v>9.1</v>
      </c>
      <c r="B76" s="19" t="s">
        <v>51</v>
      </c>
      <c r="C76" s="20" t="s">
        <v>23</v>
      </c>
      <c r="D76" s="20">
        <v>4</v>
      </c>
      <c r="E76" s="75"/>
      <c r="F76" s="75"/>
    </row>
    <row r="77" spans="1:6" ht="60" x14ac:dyDescent="0.25">
      <c r="A77" s="20">
        <v>9.1999999999999993</v>
      </c>
      <c r="B77" s="19" t="s">
        <v>91</v>
      </c>
      <c r="C77" s="20" t="s">
        <v>23</v>
      </c>
      <c r="D77" s="20">
        <v>3</v>
      </c>
      <c r="E77" s="75"/>
      <c r="F77" s="75"/>
    </row>
    <row r="78" spans="1:6" ht="60" x14ac:dyDescent="0.25">
      <c r="A78" s="20">
        <v>9.3000000000000007</v>
      </c>
      <c r="B78" s="19" t="s">
        <v>89</v>
      </c>
      <c r="C78" s="20" t="s">
        <v>23</v>
      </c>
      <c r="D78" s="20">
        <v>1</v>
      </c>
      <c r="E78" s="75"/>
      <c r="F78" s="75"/>
    </row>
    <row r="79" spans="1:6" ht="75" x14ac:dyDescent="0.25">
      <c r="A79" s="43">
        <v>9.4</v>
      </c>
      <c r="B79" s="42" t="s">
        <v>103</v>
      </c>
      <c r="C79" s="43" t="s">
        <v>23</v>
      </c>
      <c r="D79" s="43">
        <v>2</v>
      </c>
      <c r="E79" s="76"/>
      <c r="F79" s="76"/>
    </row>
    <row r="80" spans="1:6" ht="75" x14ac:dyDescent="0.25">
      <c r="A80" s="43">
        <v>9.5</v>
      </c>
      <c r="B80" s="42" t="s">
        <v>113</v>
      </c>
      <c r="C80" s="43" t="s">
        <v>23</v>
      </c>
      <c r="D80" s="43">
        <v>2</v>
      </c>
      <c r="E80" s="76"/>
      <c r="F80" s="76"/>
    </row>
    <row r="81" spans="1:6" ht="30" x14ac:dyDescent="0.25">
      <c r="A81" s="46">
        <v>9.6</v>
      </c>
      <c r="B81" s="47" t="s">
        <v>90</v>
      </c>
      <c r="C81" s="46" t="s">
        <v>23</v>
      </c>
      <c r="D81" s="46">
        <v>3</v>
      </c>
      <c r="E81" s="80"/>
      <c r="F81" s="80"/>
    </row>
    <row r="82" spans="1:6" ht="90" x14ac:dyDescent="0.25">
      <c r="A82" s="38">
        <v>9.6999999999999993</v>
      </c>
      <c r="B82" s="39" t="s">
        <v>105</v>
      </c>
      <c r="C82" s="38" t="s">
        <v>8</v>
      </c>
      <c r="D82" s="38">
        <v>1</v>
      </c>
      <c r="E82" s="78"/>
      <c r="F82" s="78"/>
    </row>
    <row r="83" spans="1:6" ht="60" x14ac:dyDescent="0.25">
      <c r="A83" s="20">
        <v>9.8000000000000007</v>
      </c>
      <c r="B83" s="40" t="s">
        <v>119</v>
      </c>
      <c r="C83" s="20" t="s">
        <v>18</v>
      </c>
      <c r="D83" s="20">
        <v>344</v>
      </c>
      <c r="E83" s="75"/>
      <c r="F83" s="75"/>
    </row>
    <row r="84" spans="1:6" ht="45" x14ac:dyDescent="0.25">
      <c r="A84" s="43">
        <v>9.9</v>
      </c>
      <c r="B84" s="40" t="s">
        <v>104</v>
      </c>
      <c r="C84" s="43" t="s">
        <v>8</v>
      </c>
      <c r="D84" s="43">
        <v>1</v>
      </c>
      <c r="E84" s="76"/>
      <c r="F84" s="76"/>
    </row>
    <row r="85" spans="1:6" x14ac:dyDescent="0.25">
      <c r="A85" s="43"/>
      <c r="B85" s="42"/>
      <c r="C85" s="43"/>
      <c r="D85" s="43"/>
      <c r="E85" s="76"/>
      <c r="F85" s="76"/>
    </row>
    <row r="86" spans="1:6" ht="18" customHeight="1" x14ac:dyDescent="0.25">
      <c r="A86" s="52">
        <v>10</v>
      </c>
      <c r="B86" s="45" t="s">
        <v>38</v>
      </c>
      <c r="C86" s="43"/>
      <c r="D86" s="43"/>
      <c r="E86" s="76"/>
      <c r="F86" s="76"/>
    </row>
    <row r="87" spans="1:6" ht="105" x14ac:dyDescent="0.25">
      <c r="A87" s="20">
        <v>10.1</v>
      </c>
      <c r="B87" s="40" t="s">
        <v>109</v>
      </c>
      <c r="C87" s="20" t="s">
        <v>23</v>
      </c>
      <c r="D87" s="20">
        <v>1</v>
      </c>
      <c r="E87" s="75"/>
      <c r="F87" s="75"/>
    </row>
    <row r="88" spans="1:6" ht="105" x14ac:dyDescent="0.25">
      <c r="A88" s="20">
        <v>10.199999999999999</v>
      </c>
      <c r="B88" s="40" t="s">
        <v>110</v>
      </c>
      <c r="C88" s="20" t="s">
        <v>23</v>
      </c>
      <c r="D88" s="20">
        <v>1</v>
      </c>
      <c r="E88" s="75"/>
      <c r="F88" s="75"/>
    </row>
    <row r="89" spans="1:6" ht="77.25" customHeight="1" x14ac:dyDescent="0.25">
      <c r="A89" s="20">
        <v>10.3</v>
      </c>
      <c r="B89" s="40" t="s">
        <v>39</v>
      </c>
      <c r="C89" s="20" t="s">
        <v>23</v>
      </c>
      <c r="D89" s="20">
        <v>1</v>
      </c>
      <c r="E89" s="75"/>
      <c r="F89" s="75"/>
    </row>
    <row r="90" spans="1:6" x14ac:dyDescent="0.25">
      <c r="A90" s="17"/>
      <c r="B90" s="19"/>
      <c r="C90" s="20"/>
      <c r="D90" s="20"/>
      <c r="E90" s="75"/>
      <c r="F90" s="75"/>
    </row>
    <row r="91" spans="1:6" x14ac:dyDescent="0.25">
      <c r="A91" s="52">
        <v>11</v>
      </c>
      <c r="B91" s="45" t="s">
        <v>92</v>
      </c>
      <c r="C91" s="43"/>
      <c r="D91" s="43"/>
      <c r="E91" s="76"/>
      <c r="F91" s="76"/>
    </row>
    <row r="92" spans="1:6" ht="30" x14ac:dyDescent="0.25">
      <c r="A92" s="20">
        <v>11.1</v>
      </c>
      <c r="B92" s="40" t="s">
        <v>93</v>
      </c>
      <c r="C92" s="20" t="s">
        <v>14</v>
      </c>
      <c r="D92" s="20">
        <f>19*4.5</f>
        <v>85.5</v>
      </c>
      <c r="E92" s="75"/>
      <c r="F92" s="75"/>
    </row>
    <row r="93" spans="1:6" ht="30" x14ac:dyDescent="0.25">
      <c r="A93" s="20">
        <v>11.2</v>
      </c>
      <c r="B93" s="40" t="s">
        <v>94</v>
      </c>
      <c r="C93" s="20" t="s">
        <v>18</v>
      </c>
      <c r="D93" s="20">
        <f>19+4.5+4.5</f>
        <v>28</v>
      </c>
      <c r="E93" s="75"/>
      <c r="F93" s="75"/>
    </row>
    <row r="94" spans="1:6" x14ac:dyDescent="0.25">
      <c r="A94" s="20">
        <v>11.3</v>
      </c>
      <c r="B94" s="40" t="s">
        <v>95</v>
      </c>
      <c r="C94" s="20" t="s">
        <v>18</v>
      </c>
      <c r="D94" s="20">
        <v>19</v>
      </c>
      <c r="E94" s="75"/>
      <c r="F94" s="75"/>
    </row>
    <row r="95" spans="1:6" ht="30" x14ac:dyDescent="0.25">
      <c r="A95" s="20">
        <v>11.4</v>
      </c>
      <c r="B95" s="40" t="s">
        <v>111</v>
      </c>
      <c r="C95" s="20" t="s">
        <v>8</v>
      </c>
      <c r="D95" s="20">
        <v>1</v>
      </c>
      <c r="E95" s="75"/>
      <c r="F95" s="75"/>
    </row>
    <row r="96" spans="1:6" x14ac:dyDescent="0.25">
      <c r="A96" s="20">
        <v>11.5</v>
      </c>
      <c r="B96" s="40" t="s">
        <v>107</v>
      </c>
      <c r="C96" s="20" t="s">
        <v>108</v>
      </c>
      <c r="D96" s="20">
        <v>2</v>
      </c>
      <c r="E96" s="75"/>
      <c r="F96" s="75"/>
    </row>
    <row r="97" spans="1:6" x14ac:dyDescent="0.25">
      <c r="A97" s="20"/>
      <c r="B97" s="40"/>
      <c r="C97" s="20"/>
      <c r="D97" s="20"/>
      <c r="E97" s="75"/>
      <c r="F97" s="75"/>
    </row>
    <row r="98" spans="1:6" x14ac:dyDescent="0.25">
      <c r="A98" s="52">
        <v>12</v>
      </c>
      <c r="B98" s="45" t="s">
        <v>96</v>
      </c>
      <c r="C98" s="43"/>
      <c r="D98" s="43"/>
      <c r="E98" s="76"/>
      <c r="F98" s="76"/>
    </row>
    <row r="99" spans="1:6" ht="30" x14ac:dyDescent="0.25">
      <c r="A99" s="20">
        <v>12.1</v>
      </c>
      <c r="B99" s="40" t="s">
        <v>97</v>
      </c>
      <c r="C99" s="20" t="s">
        <v>8</v>
      </c>
      <c r="D99" s="20">
        <v>1</v>
      </c>
      <c r="E99" s="75"/>
      <c r="F99" s="75"/>
    </row>
    <row r="100" spans="1:6" ht="60" x14ac:dyDescent="0.25">
      <c r="A100" s="20">
        <v>12.2</v>
      </c>
      <c r="B100" s="40" t="s">
        <v>98</v>
      </c>
      <c r="C100" s="20" t="s">
        <v>23</v>
      </c>
      <c r="D100" s="20">
        <v>3</v>
      </c>
      <c r="E100" s="75"/>
      <c r="F100" s="75"/>
    </row>
    <row r="101" spans="1:6" ht="60" x14ac:dyDescent="0.25">
      <c r="A101" s="20">
        <v>12.3</v>
      </c>
      <c r="B101" s="40" t="s">
        <v>99</v>
      </c>
      <c r="C101" s="20" t="s">
        <v>8</v>
      </c>
      <c r="D101" s="20">
        <v>1</v>
      </c>
      <c r="E101" s="75"/>
      <c r="F101" s="75"/>
    </row>
    <row r="102" spans="1:6" x14ac:dyDescent="0.25">
      <c r="A102" s="20"/>
      <c r="B102" s="40"/>
      <c r="C102" s="20"/>
      <c r="D102" s="20"/>
      <c r="E102" s="75"/>
      <c r="F102" s="75"/>
    </row>
    <row r="103" spans="1:6" x14ac:dyDescent="0.25">
      <c r="A103" s="51">
        <v>13</v>
      </c>
      <c r="B103" s="16" t="s">
        <v>22</v>
      </c>
      <c r="C103" s="17"/>
      <c r="D103" s="18"/>
      <c r="E103" s="75"/>
      <c r="F103" s="75"/>
    </row>
    <row r="104" spans="1:6" ht="45" x14ac:dyDescent="0.25">
      <c r="A104" s="20">
        <v>13.1</v>
      </c>
      <c r="B104" s="40" t="s">
        <v>44</v>
      </c>
      <c r="C104" s="20" t="s">
        <v>14</v>
      </c>
      <c r="D104" s="20">
        <f>I17</f>
        <v>92.5</v>
      </c>
      <c r="E104" s="75"/>
      <c r="F104" s="75"/>
    </row>
    <row r="105" spans="1:6" ht="30" x14ac:dyDescent="0.25">
      <c r="A105" s="38">
        <v>13.2</v>
      </c>
      <c r="B105" s="56" t="s">
        <v>48</v>
      </c>
      <c r="C105" s="38" t="s">
        <v>14</v>
      </c>
      <c r="D105" s="38">
        <f>(H20*I20)+(H21*I21)</f>
        <v>150</v>
      </c>
      <c r="E105" s="78"/>
      <c r="F105" s="78"/>
    </row>
    <row r="106" spans="1:6" ht="30" x14ac:dyDescent="0.25">
      <c r="A106" s="38">
        <v>13.3</v>
      </c>
      <c r="B106" s="56" t="s">
        <v>100</v>
      </c>
      <c r="C106" s="38" t="s">
        <v>14</v>
      </c>
      <c r="D106" s="86">
        <f>H25*I25</f>
        <v>59.534999999999997</v>
      </c>
      <c r="E106" s="78"/>
      <c r="F106" s="78"/>
    </row>
    <row r="107" spans="1:6" ht="30" x14ac:dyDescent="0.25">
      <c r="A107" s="38">
        <v>13.4</v>
      </c>
      <c r="B107" s="56" t="s">
        <v>52</v>
      </c>
      <c r="C107" s="38" t="s">
        <v>23</v>
      </c>
      <c r="D107" s="38">
        <v>2</v>
      </c>
      <c r="E107" s="78"/>
      <c r="F107" s="78"/>
    </row>
    <row r="108" spans="1:6" x14ac:dyDescent="0.25">
      <c r="A108" s="38">
        <v>13.5</v>
      </c>
      <c r="B108" s="56" t="s">
        <v>120</v>
      </c>
      <c r="C108" s="38" t="s">
        <v>8</v>
      </c>
      <c r="D108" s="38">
        <v>1</v>
      </c>
      <c r="E108" s="78"/>
      <c r="F108" s="78"/>
    </row>
    <row r="109" spans="1:6" ht="30" x14ac:dyDescent="0.25">
      <c r="A109" s="38">
        <v>13.6</v>
      </c>
      <c r="B109" s="56" t="s">
        <v>53</v>
      </c>
      <c r="C109" s="38" t="s">
        <v>18</v>
      </c>
      <c r="D109" s="38">
        <f>I34</f>
        <v>15</v>
      </c>
      <c r="E109" s="78"/>
      <c r="F109" s="78"/>
    </row>
    <row r="110" spans="1:6" ht="60" x14ac:dyDescent="0.25">
      <c r="A110" s="38">
        <v>13.7</v>
      </c>
      <c r="B110" s="56" t="s">
        <v>114</v>
      </c>
      <c r="C110" s="38" t="s">
        <v>8</v>
      </c>
      <c r="D110" s="38">
        <v>1</v>
      </c>
      <c r="E110" s="78"/>
      <c r="F110" s="78"/>
    </row>
    <row r="111" spans="1:6" ht="30" x14ac:dyDescent="0.25">
      <c r="A111" s="88">
        <v>13.8</v>
      </c>
      <c r="B111" s="89" t="s">
        <v>49</v>
      </c>
      <c r="C111" s="88" t="s">
        <v>18</v>
      </c>
      <c r="D111" s="88">
        <f>(5*3)+(5*2)</f>
        <v>25</v>
      </c>
      <c r="E111" s="81"/>
      <c r="F111" s="81"/>
    </row>
    <row r="112" spans="1:6" ht="15.75" thickBot="1" x14ac:dyDescent="0.3">
      <c r="E112" s="53" t="s">
        <v>43</v>
      </c>
      <c r="F112" s="54"/>
    </row>
    <row r="113" ht="15.75" thickTop="1" x14ac:dyDescent="0.25"/>
  </sheetData>
  <mergeCells count="2">
    <mergeCell ref="A1:F1"/>
    <mergeCell ref="A2:F2"/>
  </mergeCells>
  <pageMargins left="0.70866141732283472" right="0.70866141732283472" top="0.74803149606299213" bottom="0.62992125984251968" header="0.31496062992125984" footer="0.31496062992125984"/>
  <pageSetup paperSize="9" scale="95" orientation="portrait" horizontalDpi="1200" verticalDpi="1200" r:id="rId1"/>
  <headerFooter>
    <oddHeader>&amp;R&amp;9Baa Maalhos Waste yard BoQ</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7"/>
  <sheetViews>
    <sheetView tabSelected="1" workbookViewId="0">
      <pane ySplit="3" topLeftCell="A19" activePane="bottomLeft" state="frozen"/>
      <selection pane="bottomLeft" activeCell="I44" sqref="I44"/>
    </sheetView>
  </sheetViews>
  <sheetFormatPr defaultRowHeight="15" x14ac:dyDescent="0.25"/>
  <cols>
    <col min="1" max="1" width="22" bestFit="1" customWidth="1"/>
    <col min="2" max="4" width="9.140625" style="1"/>
  </cols>
  <sheetData>
    <row r="2" spans="1:4" x14ac:dyDescent="0.25">
      <c r="A2" s="90" t="s">
        <v>121</v>
      </c>
    </row>
    <row r="3" spans="1:4" x14ac:dyDescent="0.25">
      <c r="B3" s="1" t="s">
        <v>58</v>
      </c>
      <c r="C3" s="1" t="s">
        <v>59</v>
      </c>
      <c r="D3" s="1" t="s">
        <v>123</v>
      </c>
    </row>
    <row r="4" spans="1:4" x14ac:dyDescent="0.25">
      <c r="A4" t="s">
        <v>122</v>
      </c>
      <c r="B4" s="1">
        <v>14.4</v>
      </c>
      <c r="C4" s="1">
        <v>22</v>
      </c>
      <c r="D4" s="1">
        <f>C4*B4</f>
        <v>316.8</v>
      </c>
    </row>
    <row r="5" spans="1:4" x14ac:dyDescent="0.25">
      <c r="B5" s="1">
        <v>4.4000000000000004</v>
      </c>
      <c r="C5" s="1">
        <v>73</v>
      </c>
      <c r="D5" s="1">
        <f>B5*C5</f>
        <v>321.20000000000005</v>
      </c>
    </row>
    <row r="7" spans="1:4" x14ac:dyDescent="0.25">
      <c r="A7" t="s">
        <v>124</v>
      </c>
    </row>
    <row r="8" spans="1:4" x14ac:dyDescent="0.25">
      <c r="A8" t="s">
        <v>122</v>
      </c>
      <c r="B8" s="1">
        <v>38.799999999999997</v>
      </c>
      <c r="C8" s="1">
        <v>4</v>
      </c>
      <c r="D8" s="1">
        <f>B8*C8</f>
        <v>155.19999999999999</v>
      </c>
    </row>
    <row r="10" spans="1:4" x14ac:dyDescent="0.25">
      <c r="A10" t="s">
        <v>125</v>
      </c>
    </row>
    <row r="11" spans="1:4" x14ac:dyDescent="0.25">
      <c r="A11" t="s">
        <v>122</v>
      </c>
      <c r="B11" s="1">
        <v>4.4000000000000004</v>
      </c>
      <c r="C11" s="1">
        <f>2*2</f>
        <v>4</v>
      </c>
      <c r="D11" s="1">
        <f>B11*C11</f>
        <v>17.600000000000001</v>
      </c>
    </row>
    <row r="13" spans="1:4" x14ac:dyDescent="0.25">
      <c r="A13" t="s">
        <v>126</v>
      </c>
    </row>
    <row r="14" spans="1:4" x14ac:dyDescent="0.25">
      <c r="A14" t="s">
        <v>122</v>
      </c>
      <c r="B14" s="1">
        <v>15</v>
      </c>
      <c r="C14" s="1">
        <v>2</v>
      </c>
      <c r="D14" s="1">
        <f>C14*B14</f>
        <v>30</v>
      </c>
    </row>
    <row r="16" spans="1:4" x14ac:dyDescent="0.25">
      <c r="A16" t="s">
        <v>127</v>
      </c>
    </row>
    <row r="17" spans="1:4" x14ac:dyDescent="0.25">
      <c r="A17" t="s">
        <v>122</v>
      </c>
      <c r="B17" s="1">
        <v>4.8</v>
      </c>
      <c r="C17" s="1">
        <v>11</v>
      </c>
      <c r="D17" s="1">
        <f>B17*C17</f>
        <v>52.8</v>
      </c>
    </row>
    <row r="18" spans="1:4" x14ac:dyDescent="0.25">
      <c r="B18" s="1">
        <v>0.9</v>
      </c>
      <c r="C18" s="1">
        <v>48</v>
      </c>
      <c r="D18" s="1">
        <f>B18*C18</f>
        <v>43.2</v>
      </c>
    </row>
    <row r="19" spans="1:4" x14ac:dyDescent="0.25">
      <c r="B19" s="1">
        <v>1</v>
      </c>
      <c r="C19" s="1">
        <v>13</v>
      </c>
      <c r="D19" s="1">
        <f>B19*C19</f>
        <v>13</v>
      </c>
    </row>
    <row r="21" spans="1:4" x14ac:dyDescent="0.25">
      <c r="B21" s="1">
        <v>1.7</v>
      </c>
      <c r="C21" s="1">
        <v>6</v>
      </c>
      <c r="D21" s="1">
        <f>C21*B21</f>
        <v>10.199999999999999</v>
      </c>
    </row>
    <row r="22" spans="1:4" x14ac:dyDescent="0.25">
      <c r="B22" s="1">
        <v>0.5</v>
      </c>
      <c r="C22" s="1">
        <v>6</v>
      </c>
      <c r="D22" s="1">
        <f t="shared" ref="D22:D23" si="0">C22*B22</f>
        <v>3</v>
      </c>
    </row>
    <row r="23" spans="1:4" x14ac:dyDescent="0.25">
      <c r="B23" s="1">
        <v>0.7</v>
      </c>
      <c r="C23" s="1">
        <v>6</v>
      </c>
      <c r="D23" s="1">
        <f t="shared" si="0"/>
        <v>4.1999999999999993</v>
      </c>
    </row>
    <row r="25" spans="1:4" x14ac:dyDescent="0.25">
      <c r="A25" t="s">
        <v>128</v>
      </c>
    </row>
    <row r="26" spans="1:4" x14ac:dyDescent="0.25">
      <c r="A26" t="s">
        <v>122</v>
      </c>
      <c r="B26" s="1">
        <v>14.9</v>
      </c>
      <c r="C26" s="1">
        <v>27</v>
      </c>
      <c r="D26" s="1">
        <f>C26*B26</f>
        <v>402.3</v>
      </c>
    </row>
    <row r="27" spans="1:4" x14ac:dyDescent="0.25">
      <c r="B27" s="1">
        <v>5.3</v>
      </c>
      <c r="C27" s="1">
        <v>75</v>
      </c>
      <c r="D27" s="1">
        <f>C27*B27</f>
        <v>397.5</v>
      </c>
    </row>
    <row r="29" spans="1:4" x14ac:dyDescent="0.25">
      <c r="A29" t="s">
        <v>130</v>
      </c>
    </row>
    <row r="30" spans="1:4" x14ac:dyDescent="0.25">
      <c r="A30" t="s">
        <v>122</v>
      </c>
      <c r="B30" s="1">
        <v>0.65</v>
      </c>
      <c r="C30" s="1">
        <v>8</v>
      </c>
      <c r="D30" s="1">
        <f>B30*C30</f>
        <v>5.2</v>
      </c>
    </row>
    <row r="31" spans="1:4" x14ac:dyDescent="0.25">
      <c r="B31" s="1">
        <v>0.65</v>
      </c>
      <c r="C31" s="1">
        <v>8</v>
      </c>
      <c r="D31" s="1">
        <f>B31*C31</f>
        <v>5.2</v>
      </c>
    </row>
    <row r="33" spans="1:4" x14ac:dyDescent="0.25">
      <c r="A33" t="s">
        <v>129</v>
      </c>
    </row>
    <row r="34" spans="1:4" x14ac:dyDescent="0.25">
      <c r="A34" t="s">
        <v>122</v>
      </c>
      <c r="B34" s="1">
        <v>0.8</v>
      </c>
      <c r="C34" s="1">
        <v>10</v>
      </c>
      <c r="D34" s="1">
        <f>C34*B34</f>
        <v>8</v>
      </c>
    </row>
    <row r="35" spans="1:4" x14ac:dyDescent="0.25">
      <c r="B35" s="1">
        <v>0.8</v>
      </c>
      <c r="C35" s="1">
        <v>10</v>
      </c>
      <c r="D35" s="1">
        <f>C35*B35</f>
        <v>8</v>
      </c>
    </row>
    <row r="37" spans="1:4" x14ac:dyDescent="0.25">
      <c r="A37" t="s">
        <v>131</v>
      </c>
    </row>
    <row r="38" spans="1:4" x14ac:dyDescent="0.25">
      <c r="A38" t="s">
        <v>132</v>
      </c>
      <c r="B38" s="1">
        <v>18.600000000000001</v>
      </c>
      <c r="C38" s="1">
        <v>20</v>
      </c>
      <c r="D38" s="1">
        <f>C38*B38</f>
        <v>372</v>
      </c>
    </row>
    <row r="39" spans="1:4" x14ac:dyDescent="0.25">
      <c r="B39" s="1">
        <v>3</v>
      </c>
      <c r="C39" s="1">
        <v>125</v>
      </c>
      <c r="D39" s="1">
        <f>B39*C39</f>
        <v>375</v>
      </c>
    </row>
    <row r="41" spans="1:4" x14ac:dyDescent="0.25">
      <c r="A41" t="s">
        <v>133</v>
      </c>
    </row>
    <row r="42" spans="1:4" x14ac:dyDescent="0.25">
      <c r="A42" t="s">
        <v>134</v>
      </c>
      <c r="B42" s="1">
        <v>24.9</v>
      </c>
      <c r="C42" s="1">
        <v>4</v>
      </c>
      <c r="D42" s="1">
        <f>B42*C42</f>
        <v>99.6</v>
      </c>
    </row>
    <row r="43" spans="1:4" x14ac:dyDescent="0.25">
      <c r="A43" t="s">
        <v>132</v>
      </c>
      <c r="B43" s="1">
        <v>0.6</v>
      </c>
      <c r="C43" s="1">
        <f>B42/0.15</f>
        <v>166</v>
      </c>
      <c r="D43" s="1">
        <f>B43*C43</f>
        <v>99.6</v>
      </c>
    </row>
    <row r="45" spans="1:4" x14ac:dyDescent="0.25">
      <c r="A45" t="s">
        <v>135</v>
      </c>
    </row>
    <row r="46" spans="1:4" x14ac:dyDescent="0.25">
      <c r="A46" t="s">
        <v>122</v>
      </c>
      <c r="B46" s="1">
        <v>4</v>
      </c>
      <c r="C46" s="1">
        <v>20</v>
      </c>
      <c r="D46" s="1">
        <f>C46*B46</f>
        <v>80</v>
      </c>
    </row>
    <row r="47" spans="1:4" x14ac:dyDescent="0.25">
      <c r="B47" s="1">
        <v>2</v>
      </c>
      <c r="C47" s="1">
        <v>41</v>
      </c>
      <c r="D47" s="1">
        <f>C47*B47</f>
        <v>82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BoQ</vt:lpstr>
      <vt:lpstr>Take off</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Ali Hudhaib</cp:lastModifiedBy>
  <cp:lastPrinted>2015-04-08T12:06:33Z</cp:lastPrinted>
  <dcterms:created xsi:type="dcterms:W3CDTF">2013-06-30T08:40:01Z</dcterms:created>
  <dcterms:modified xsi:type="dcterms:W3CDTF">2017-07-19T09:09:55Z</dcterms:modified>
</cp:coreProperties>
</file>