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Waste Management\Common\Projects\ZONE 2\PSIP 2018\B.Kamadhoo\BOQ, Drawings\"/>
    </mc:Choice>
  </mc:AlternateContent>
  <bookViews>
    <workbookView xWindow="0" yWindow="90" windowWidth="28755" windowHeight="14370"/>
  </bookViews>
  <sheets>
    <sheet name="Sheet1" sheetId="1" r:id="rId1"/>
    <sheet name="Sheet2" sheetId="2" r:id="rId2"/>
    <sheet name="Sheet3" sheetId="3" r:id="rId3"/>
  </sheets>
  <definedNames>
    <definedName name="_xlnm.Print_Titles" localSheetId="0">Sheet1!$17:$17</definedName>
  </definedNames>
  <calcPr calcId="152511"/>
</workbook>
</file>

<file path=xl/calcChain.xml><?xml version="1.0" encoding="utf-8"?>
<calcChain xmlns="http://schemas.openxmlformats.org/spreadsheetml/2006/main">
  <c r="D161" i="1" l="1"/>
  <c r="D156" i="1"/>
  <c r="D150" i="1"/>
  <c r="D162" i="1"/>
  <c r="D157" i="1"/>
  <c r="D154" i="1"/>
  <c r="D152" i="1"/>
  <c r="D45" i="1" l="1"/>
  <c r="C11" i="1" l="1"/>
  <c r="C10" i="1"/>
  <c r="D111" i="1" l="1"/>
  <c r="D117" i="1" l="1"/>
  <c r="D116" i="1"/>
  <c r="D115" i="1"/>
  <c r="D77" i="1"/>
  <c r="D109" i="1" l="1"/>
  <c r="D34" i="1"/>
  <c r="D113" i="1" l="1"/>
  <c r="D112" i="1"/>
  <c r="D110" i="1"/>
  <c r="D73" i="1" l="1"/>
  <c r="D62" i="1" l="1"/>
  <c r="D51" i="1"/>
  <c r="D50" i="1"/>
  <c r="D49" i="1"/>
  <c r="D48" i="1"/>
  <c r="D47" i="1"/>
  <c r="D39" i="1"/>
  <c r="D33" i="1"/>
  <c r="C6" i="1"/>
  <c r="C9" i="1"/>
  <c r="D44" i="1"/>
  <c r="D98" i="1" l="1"/>
  <c r="D91" i="1"/>
  <c r="D82" i="1"/>
  <c r="D81" i="1"/>
  <c r="D90" i="1"/>
  <c r="D65" i="1"/>
  <c r="D84" i="1"/>
  <c r="D31" i="1"/>
  <c r="D75" i="1"/>
  <c r="D30" i="1"/>
  <c r="D72" i="1"/>
  <c r="D67" i="1"/>
  <c r="D54" i="1"/>
  <c r="D42" i="1"/>
  <c r="D55" i="1"/>
  <c r="D41" i="1"/>
  <c r="D43" i="1"/>
  <c r="D40" i="1"/>
  <c r="C8" i="1"/>
  <c r="D57" i="1"/>
  <c r="D32" i="1"/>
</calcChain>
</file>

<file path=xl/sharedStrings.xml><?xml version="1.0" encoding="utf-8"?>
<sst xmlns="http://schemas.openxmlformats.org/spreadsheetml/2006/main" count="267" uniqueCount="149">
  <si>
    <t>No</t>
  </si>
  <si>
    <t>Item</t>
  </si>
  <si>
    <t>Unit</t>
  </si>
  <si>
    <t>Quantity</t>
  </si>
  <si>
    <t>Rate</t>
  </si>
  <si>
    <t>Amount</t>
  </si>
  <si>
    <t>Site Clearance</t>
  </si>
  <si>
    <t>Earth works</t>
  </si>
  <si>
    <t>LS</t>
  </si>
  <si>
    <t>Allow for all excavation work for foundations as follows</t>
  </si>
  <si>
    <t>m3</t>
  </si>
  <si>
    <t>Flood light pole</t>
  </si>
  <si>
    <t>Ground levelling works for ground slab works</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</si>
  <si>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</si>
  <si>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</si>
  <si>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</si>
  <si>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</si>
  <si>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</si>
  <si>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Setting up a ground water well in the location shown</t>
  </si>
  <si>
    <t>Ground water well casting work</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</si>
  <si>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</si>
  <si>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</si>
  <si>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</si>
  <si>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</si>
  <si>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</si>
  <si>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</si>
  <si>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</si>
  <si>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</si>
  <si>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</si>
  <si>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</si>
  <si>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</si>
  <si>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</si>
  <si>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</si>
  <si>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</si>
  <si>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</si>
  <si>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Provide connection from pump to ground water well. Rate shall include all necessary pipes, bends, fittings and footvalve and others as maybe required.</t>
  </si>
  <si>
    <t>Provide outlet pipes as shown on drawing. Rate shall include connection to pump, bends, fittings and others as maybe necessary.</t>
  </si>
  <si>
    <t>Provide PVC taps at ends of outlet pipes.</t>
  </si>
  <si>
    <t>Preliminaries</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</si>
  <si>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</si>
  <si>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</si>
  <si>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</si>
  <si>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</si>
  <si>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</si>
  <si>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</si>
  <si>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</si>
  <si>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</si>
  <si>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</si>
  <si>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</si>
  <si>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</si>
  <si>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</si>
  <si>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</si>
  <si>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</si>
  <si>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</si>
  <si>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</si>
  <si>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</si>
  <si>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</si>
  <si>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</si>
  <si>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</si>
  <si>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</si>
  <si>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</si>
  <si>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</si>
  <si>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</si>
  <si>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</si>
  <si>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</si>
  <si>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</si>
  <si>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</si>
  <si>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</si>
  <si>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Leachate collection tank with primary and secondary tanks as shown on drawing. Rate shall include all formwork, casting and placing of the tank</t>
  </si>
  <si>
    <t>Provide 200 W flood light for illuminating the waste yard. Rate shall include connecting each light to a switch near circuit breaker inside the equipment roomand providing power to the switch</t>
  </si>
  <si>
    <t>Provide lockable metal gates for entrance to waste yard as specified in the drawing. Rate shall include all cuts, welds, applying protective coating to welded joints, painting the frame and properly fixing the door to the fence.</t>
  </si>
  <si>
    <t>Apply emulsion paint coating on the roof trusses</t>
  </si>
  <si>
    <t>Apply emulsion paint coating on the removable timber covers of the leachate collection tanks</t>
  </si>
  <si>
    <t>Metal Doors</t>
  </si>
  <si>
    <t>Provide and mount a Ceiling fan inside the Equipment Room as indicated. Rate shall include provision of switch near the circuit breaker inside the equipment room, connection to circuit breaker and all necessary accessories</t>
  </si>
  <si>
    <t>Provide a 5" vinyl roof gutter with 2" x 3" downspout. Rates shall include all materials and fastenings.</t>
  </si>
  <si>
    <t>Provide expansion joint in slab and fill the joint with polyethylene joint filler form and silicone as shown on drawing</t>
  </si>
  <si>
    <t>Setup sign boards on site as specified</t>
  </si>
  <si>
    <t>Provide 100mm concrete floor screed for composting area. Reinforcement for the slab shall be R6@150 BW single layer</t>
  </si>
  <si>
    <t>Apply emulsion paint coating on G.I members and MS Sheets of gates</t>
  </si>
  <si>
    <t>Provide and mount a exhaust fan inside the Equipment Room and Hazardous Waste Storage Room. Rate shall include provision of switch near the circuit breaker inside the equipment room, connection to circuit breaker and all necessary accessories</t>
  </si>
  <si>
    <t>Provide 100W ceiling mount energy saving light in equipment room, provide the switches near circuit breaker inside the equipment room. Rate shall include connection to circuit breaker</t>
  </si>
  <si>
    <t>Provide  100W ceiling mount energy saving light in hazardous waste storage room, provide the switches near circuit breaker inside the equipment room. Rate shall include connection to circuit breaker</t>
  </si>
  <si>
    <t>Apply paint coating on the two metal folding doors of the equipment room</t>
  </si>
  <si>
    <t>Apply paint coating on the metal sliding door of the Hazardous waste storage room</t>
  </si>
  <si>
    <t>Provide lockable metal sliding gates for entrance to hazardous waste storage room. Rate shall include all cuts, welds, applying protective coating to welded joints, painting the door and proper fixing of the door. Rate shall include fabrication and fixing of guide rails and wheels as well.</t>
  </si>
  <si>
    <t>Provide lockable metal folding gates for entrance to Equipment room. Rate shall include all cuts, welds, applying protective coating to welded joints, painting the door and proper fixing of the door. Rate shall include fabrication and fixing of guide rails and wheels as well.</t>
  </si>
  <si>
    <t>Provide 150mm thick reinforced concrete slab for sorting area platform cast according to drawing. Reinforcements shall be as shown on drawing.</t>
  </si>
  <si>
    <t>Provide 12" x 12" ceramic tiles for the top and the sides of the concrete slab for sorting area platform</t>
  </si>
  <si>
    <t>Provide 100mm concrete floor screed for collection bay area according to the slope shown in drawing with a drain at the Sorting Area. Reinforcement for the slab shall be R6@150 BW single layer</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</si>
  <si>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</si>
  <si>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</si>
  <si>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</si>
  <si>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</si>
  <si>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</si>
  <si>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</si>
  <si>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</si>
  <si>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</si>
  <si>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</si>
  <si>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</si>
  <si>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</si>
  <si>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</si>
  <si>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</si>
  <si>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Total length of Collection Bay Area 3.5m high walls</t>
  </si>
  <si>
    <t>Total length of Collection Bay Area 1.5m high walls</t>
  </si>
  <si>
    <t>Total length of Perimeter Wall</t>
  </si>
  <si>
    <t>Number of G.I Pipe Columns in Collection Bay Area</t>
  </si>
  <si>
    <t>Number of Columns in Perimeter Wall</t>
  </si>
  <si>
    <t>Number of RC Columns in Collection Bay Area</t>
  </si>
  <si>
    <t>Perimeter wall</t>
  </si>
  <si>
    <t>Width of Collection Bay Area</t>
  </si>
  <si>
    <t>Length of Collection Bay Area</t>
  </si>
  <si>
    <t>Length of Compost Slab</t>
  </si>
  <si>
    <t>Width of Compost Slab</t>
  </si>
  <si>
    <t>Length of Concrete Screed</t>
  </si>
  <si>
    <t>Width of Concrete Screed</t>
  </si>
  <si>
    <t>Middle Beams of Collection Bay Area walls cast according to drawing. Reinforcement shall be as shown on drawing.</t>
  </si>
  <si>
    <t>Lintel for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</si>
  <si>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</si>
  <si>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</si>
  <si>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</si>
  <si>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</si>
  <si>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</si>
  <si>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1000mm high wall for perimeter wall</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</si>
  <si>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</si>
  <si>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</si>
  <si>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weather proof switch for all lights</t>
  </si>
  <si>
    <t>Provide 25 sqmm 4 core power supply cable from nearest distribution box to waste yard distribution board</t>
  </si>
  <si>
    <t xml:space="preserve">25mm plastering on 1000mm wall for perimeter wall </t>
  </si>
  <si>
    <t>Apply emulsion paint coating on 1000mm high wall for perimeter fence</t>
  </si>
  <si>
    <t>Provide two timber removable covers for the leachate collection tank of size 1000x2000mm. Rates shall include all materials, fastenings and handles.</t>
  </si>
  <si>
    <t>Connection of compost slab drain to primary tank of the leachate tank including ball valve</t>
  </si>
  <si>
    <t>Provide 13 A power socket for well water pump inside the Pump House, provide the switch for the pump near circuit breaker inside the equipment room. Rate shall include connection to circuit breaker.</t>
  </si>
  <si>
    <t>Provide well water pump. Rate shall include its fixing inside the Pump House</t>
  </si>
  <si>
    <t>2000mm high walls of thickness 150mm for Pump House (1700mm high wall above ground level with 300mm below ground level)</t>
  </si>
  <si>
    <t>Apply emulsion paint coating on 2000mm high walls of thickness 150mm for Pump House (1700mm high wall above ground level with 300mm below ground level)</t>
  </si>
  <si>
    <t>Lysaght roofing sheet for Pump House. Rate shall include all necessary laps, fastening, fixtures and sealing of joints</t>
  </si>
  <si>
    <t>Pump House Timber rafters - 100 x 50mm. Rate shall include for all fixing and joints</t>
  </si>
  <si>
    <t>Pump House Timber battens - 50 x 38mm. Rate shall include for all fixing and joints.</t>
  </si>
  <si>
    <t>Timber Doors</t>
  </si>
  <si>
    <t>Provide a lockable timber door of dimensions 1000mm x 1000mm with double door frames and fixed timber louvers for the ground water pump room hut. Rates shall include all materials, hinges and fixings.</t>
  </si>
  <si>
    <t>Provide 3 phase 13 A power sockets in equipment room. Rate shall include connection to circuit breaker using 4sqmm power supply cable and all necessary accessories</t>
  </si>
  <si>
    <t>CONSTRUCTION OF WASTE COLLECTION CENTRE - B. KAMADHOO</t>
  </si>
  <si>
    <t>Provide HDPE membrane below collection bay floor slab</t>
  </si>
  <si>
    <t>Provide HDPE membrane below compost slab</t>
  </si>
  <si>
    <t>Concrete Screed</t>
  </si>
  <si>
    <t>Provide HDPE membrane below Concrete screed</t>
  </si>
  <si>
    <t>Allow for all site clean up work including removal of any trees and vegetation and leveling of the ground for construction works</t>
  </si>
  <si>
    <t>Site management cost including set up of tempory services for contractor's services as maybe necessary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</si>
</sst>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sz val="10"/>
      <color theme="1"/>
      <name val="Calibri"/>
      <family val="2"/>
      <scheme val="minor"/>
    </font>
    <font>
      <sz val="10"/>
      <color rgb="FFFF000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0" borderId="6" xfId="0" applyBorder="1" applyAlignment="1">
      <alignment horizontal="left" vertical="center"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7" fillId="0" borderId="6" xfId="0" applyNumberFormat="1" applyFont="1" applyBorder="1" applyAlignment="1">
      <alignment horizontal="center" vertical="center" wrapText="1"/>
    </xf>
    <xf numFmtId="2" fontId="0" fillId="0" borderId="6" xfId="0" applyNumberFormat="1" applyBorder="1" applyAlignment="1">
      <alignment horizontal="center" vertical="center" wrapText="1"/>
    </xf>
    <xf numFmtId="1" fontId="0" fillId="0" borderId="6" xfId="0" applyNumberFormat="1" applyBorder="1" applyAlignment="1">
      <alignment horizontal="center" vertical="center" wrapText="1"/>
    </xf>
    <xf numFmtId="1" fontId="0" fillId="0" borderId="10"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43" fontId="0" fillId="0" borderId="6" xfId="0" applyNumberFormat="1" applyBorder="1" applyAlignment="1">
      <alignment horizontal="center" vertical="center" wrapText="1"/>
    </xf>
    <xf numFmtId="43" fontId="0" fillId="0" borderId="9" xfId="0" applyNumberFormat="1" applyBorder="1" applyAlignment="1">
      <alignment horizontal="center"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2" fontId="7" fillId="0" borderId="6"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6" xfId="0" applyNumberFormat="1" applyFont="1" applyBorder="1" applyAlignment="1">
      <alignment horizontal="center" vertical="center" wrapText="1"/>
    </xf>
    <xf numFmtId="0" fontId="6" fillId="0" borderId="6" xfId="0" applyFont="1" applyBorder="1" applyAlignment="1">
      <alignment horizontal="center" vertical="center"/>
    </xf>
    <xf numFmtId="164" fontId="0" fillId="0" borderId="6" xfId="0" applyNumberForma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9" fillId="0" borderId="0" xfId="0" applyFont="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horizontal="left" vertical="center"/>
    </xf>
    <xf numFmtId="1" fontId="9" fillId="0" borderId="0" xfId="0" applyNumberFormat="1" applyFont="1" applyAlignment="1">
      <alignment horizontal="center" vertical="center" wrapText="1"/>
    </xf>
    <xf numFmtId="1" fontId="9" fillId="0" borderId="0" xfId="0" applyNumberFormat="1" applyFont="1" applyBorder="1" applyAlignment="1">
      <alignment horizontal="center" vertical="center" wrapText="1"/>
    </xf>
    <xf numFmtId="2" fontId="9" fillId="0" borderId="0" xfId="0" applyNumberFormat="1"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2" fontId="6" fillId="0" borderId="6" xfId="0" applyNumberFormat="1" applyFont="1" applyFill="1" applyBorder="1" applyAlignment="1">
      <alignment horizontal="center" vertical="center" wrapText="1"/>
    </xf>
    <xf numFmtId="1" fontId="6" fillId="0" borderId="6" xfId="0" applyNumberFormat="1" applyFont="1" applyBorder="1" applyAlignment="1">
      <alignment horizontal="center" vertical="center" wrapText="1"/>
    </xf>
    <xf numFmtId="2" fontId="6" fillId="0" borderId="6" xfId="0" applyNumberFormat="1" applyFont="1" applyFill="1" applyBorder="1" applyAlignment="1">
      <alignment horizontal="center" vertical="center"/>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Fill="1" applyBorder="1" applyAlignment="1">
      <alignment horizontal="left" vertical="center" wrapText="1" indent="1"/>
    </xf>
    <xf numFmtId="0" fontId="7" fillId="0" borderId="6" xfId="0" applyFon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tabSelected="1" view="pageLayout" zoomScaleNormal="115" zoomScaleSheetLayoutView="115" workbookViewId="0">
      <selection activeCell="D34" sqref="D34"/>
    </sheetView>
  </sheetViews>
  <sheetFormatPr defaultColWidth="9.140625" defaultRowHeight="15" x14ac:dyDescent="0.25"/>
  <cols>
    <col min="1" max="1" width="9.140625" style="38"/>
    <col min="2" max="2" width="49.7109375" style="1" bestFit="1" customWidth="1"/>
    <col min="3" max="3" width="9.140625" style="38" customWidth="1"/>
    <col min="4" max="4" width="9.140625" style="38"/>
    <col min="5" max="5" width="9.140625" style="39"/>
    <col min="6" max="6" width="15" style="39" customWidth="1"/>
    <col min="7" max="16384" width="9.140625" style="39"/>
  </cols>
  <sheetData>
    <row r="1" spans="1:10" x14ac:dyDescent="0.25">
      <c r="A1" s="98" t="s">
        <v>90</v>
      </c>
      <c r="B1" s="98"/>
      <c r="C1" s="98"/>
      <c r="D1" s="98"/>
      <c r="E1" s="98"/>
      <c r="F1" s="98"/>
    </row>
    <row r="2" spans="1:10" x14ac:dyDescent="0.25">
      <c r="A2" s="98" t="s">
        <v>42</v>
      </c>
      <c r="B2" s="98"/>
      <c r="C2" s="98"/>
      <c r="D2" s="98"/>
      <c r="E2" s="98"/>
      <c r="F2" s="98"/>
    </row>
    <row r="3" spans="1:10" hidden="1" x14ac:dyDescent="0.25">
      <c r="A3" s="76"/>
      <c r="B3" s="78"/>
      <c r="C3" s="76"/>
      <c r="D3" s="76"/>
      <c r="E3" s="76"/>
      <c r="F3" s="76"/>
    </row>
    <row r="4" spans="1:10" hidden="1" x14ac:dyDescent="0.25">
      <c r="A4" s="76"/>
      <c r="B4" s="79" t="s">
        <v>111</v>
      </c>
      <c r="C4" s="81">
        <v>27.35</v>
      </c>
      <c r="D4" s="76"/>
      <c r="E4" s="76"/>
      <c r="F4" s="76"/>
    </row>
    <row r="5" spans="1:10" hidden="1" x14ac:dyDescent="0.25">
      <c r="A5" s="76"/>
      <c r="B5" s="79" t="s">
        <v>110</v>
      </c>
      <c r="C5" s="81">
        <v>4.3</v>
      </c>
      <c r="D5" s="76"/>
      <c r="E5" s="76"/>
      <c r="F5" s="76"/>
    </row>
    <row r="6" spans="1:10" hidden="1" x14ac:dyDescent="0.25">
      <c r="A6" s="76"/>
      <c r="B6" s="79" t="s">
        <v>103</v>
      </c>
      <c r="C6" s="81">
        <f>27.35+4.3+4.3+4.3+4.3+1.5</f>
        <v>46.05</v>
      </c>
      <c r="D6" s="76"/>
      <c r="E6" s="76"/>
      <c r="F6" s="76"/>
    </row>
    <row r="7" spans="1:10" hidden="1" x14ac:dyDescent="0.25">
      <c r="A7" s="76"/>
      <c r="B7" s="79" t="s">
        <v>106</v>
      </c>
      <c r="C7" s="81">
        <v>8</v>
      </c>
      <c r="D7" s="76"/>
      <c r="E7" s="76"/>
      <c r="F7" s="76"/>
    </row>
    <row r="8" spans="1:10" hidden="1" x14ac:dyDescent="0.25">
      <c r="A8" s="76"/>
      <c r="B8" s="79" t="s">
        <v>108</v>
      </c>
      <c r="C8" s="84">
        <f>C6/3</f>
        <v>15.35</v>
      </c>
      <c r="D8" s="76"/>
      <c r="E8" s="76"/>
      <c r="F8" s="76"/>
    </row>
    <row r="9" spans="1:10" hidden="1" x14ac:dyDescent="0.25">
      <c r="A9" s="76"/>
      <c r="B9" s="80" t="s">
        <v>104</v>
      </c>
      <c r="C9" s="81">
        <f>4*4</f>
        <v>16</v>
      </c>
      <c r="D9" s="76"/>
      <c r="E9" s="76"/>
      <c r="F9" s="76"/>
    </row>
    <row r="10" spans="1:10" hidden="1" x14ac:dyDescent="0.25">
      <c r="A10" s="78"/>
      <c r="B10" s="80" t="s">
        <v>105</v>
      </c>
      <c r="C10" s="86">
        <f>1.85+12.85+16+12.85+1.85-4</f>
        <v>41.4</v>
      </c>
      <c r="D10" s="78"/>
      <c r="E10" s="82"/>
      <c r="F10" s="82"/>
      <c r="G10" s="83"/>
      <c r="H10" s="83"/>
      <c r="I10" s="83"/>
      <c r="J10" s="83"/>
    </row>
    <row r="11" spans="1:10" hidden="1" x14ac:dyDescent="0.25">
      <c r="A11" s="78"/>
      <c r="B11" s="80" t="s">
        <v>107</v>
      </c>
      <c r="C11" s="85">
        <f>(1.85+12.85+16+12.85+1.85-4)/2</f>
        <v>20.7</v>
      </c>
      <c r="D11" s="78"/>
      <c r="E11" s="82"/>
      <c r="F11" s="82"/>
      <c r="G11" s="83"/>
      <c r="H11" s="83"/>
      <c r="I11" s="83"/>
      <c r="J11" s="83"/>
    </row>
    <row r="12" spans="1:10" hidden="1" x14ac:dyDescent="0.25">
      <c r="A12" s="78"/>
      <c r="B12" s="79" t="s">
        <v>112</v>
      </c>
      <c r="C12" s="85">
        <v>15</v>
      </c>
      <c r="D12" s="78"/>
      <c r="E12" s="82"/>
      <c r="F12" s="82"/>
      <c r="G12" s="83"/>
      <c r="H12" s="83"/>
      <c r="I12" s="83"/>
      <c r="J12" s="83"/>
    </row>
    <row r="13" spans="1:10" hidden="1" x14ac:dyDescent="0.25">
      <c r="A13" s="78"/>
      <c r="B13" s="79" t="s">
        <v>113</v>
      </c>
      <c r="C13" s="85">
        <v>5</v>
      </c>
      <c r="D13" s="78"/>
      <c r="E13" s="82"/>
      <c r="F13" s="82"/>
      <c r="G13" s="83"/>
      <c r="H13" s="83"/>
      <c r="I13" s="83"/>
      <c r="J13" s="83"/>
    </row>
    <row r="14" spans="1:10" hidden="1" x14ac:dyDescent="0.25">
      <c r="A14" s="78"/>
      <c r="B14" s="79" t="s">
        <v>114</v>
      </c>
      <c r="C14" s="85">
        <v>15</v>
      </c>
      <c r="D14" s="78"/>
      <c r="E14" s="82"/>
      <c r="F14" s="82"/>
      <c r="G14" s="83"/>
      <c r="H14" s="83"/>
      <c r="I14" s="83"/>
      <c r="J14" s="83"/>
    </row>
    <row r="15" spans="1:10" hidden="1" x14ac:dyDescent="0.25">
      <c r="A15" s="78"/>
      <c r="B15" s="79" t="s">
        <v>115</v>
      </c>
      <c r="C15" s="85">
        <v>5</v>
      </c>
      <c r="D15" s="78"/>
      <c r="E15" s="82"/>
      <c r="F15" s="82"/>
      <c r="G15" s="83"/>
      <c r="H15" s="83"/>
      <c r="I15" s="83"/>
      <c r="J15" s="83"/>
    </row>
    <row r="16" spans="1:10" hidden="1" x14ac:dyDescent="0.25">
      <c r="A16" s="76"/>
      <c r="B16" s="78"/>
      <c r="C16" s="76"/>
      <c r="D16" s="76"/>
      <c r="E16" s="76"/>
      <c r="F16" s="76"/>
    </row>
    <row r="17" spans="1:6" s="40" customFormat="1" x14ac:dyDescent="0.25">
      <c r="A17" s="35" t="s">
        <v>0</v>
      </c>
      <c r="B17" s="58" t="s">
        <v>1</v>
      </c>
      <c r="C17" s="35" t="s">
        <v>2</v>
      </c>
      <c r="D17" s="35" t="s">
        <v>3</v>
      </c>
      <c r="E17" s="35" t="s">
        <v>4</v>
      </c>
      <c r="F17" s="35" t="s">
        <v>5</v>
      </c>
    </row>
    <row r="18" spans="1:6" s="40" customFormat="1" x14ac:dyDescent="0.25">
      <c r="A18" s="36">
        <v>1</v>
      </c>
      <c r="B18" s="59" t="s">
        <v>38</v>
      </c>
      <c r="C18" s="36"/>
      <c r="D18" s="36"/>
      <c r="E18" s="36"/>
      <c r="F18" s="36"/>
    </row>
    <row r="19" spans="1:6" s="40" customFormat="1" x14ac:dyDescent="0.25">
      <c r="A19" s="25">
        <v>1.1000000000000001</v>
      </c>
      <c r="B19" s="42" t="s">
        <v>39</v>
      </c>
      <c r="C19" s="25" t="s">
        <v>8</v>
      </c>
      <c r="D19" s="25">
        <v>1</v>
      </c>
      <c r="E19" s="25"/>
      <c r="F19" s="25"/>
    </row>
    <row r="20" spans="1:6" s="40" customFormat="1" ht="45" x14ac:dyDescent="0.25">
      <c r="A20" s="25">
        <v>1.2</v>
      </c>
      <c r="B20" s="42" t="s">
        <v>148</v>
      </c>
      <c r="C20" s="25" t="s">
        <v>8</v>
      </c>
      <c r="D20" s="25">
        <v>1</v>
      </c>
      <c r="E20" s="25"/>
      <c r="F20" s="25"/>
    </row>
    <row r="21" spans="1:6" s="40" customFormat="1" x14ac:dyDescent="0.25">
      <c r="A21" s="25">
        <v>1.3</v>
      </c>
      <c r="B21" s="42" t="s">
        <v>77</v>
      </c>
      <c r="C21" s="25" t="s">
        <v>8</v>
      </c>
      <c r="D21" s="25">
        <v>1</v>
      </c>
      <c r="E21" s="25"/>
      <c r="F21" s="25"/>
    </row>
    <row r="22" spans="1:6" s="40" customFormat="1" ht="17.25" customHeight="1" x14ac:dyDescent="0.25">
      <c r="A22" s="25">
        <v>1.4</v>
      </c>
      <c r="B22" s="42" t="s">
        <v>40</v>
      </c>
      <c r="C22" s="25" t="s">
        <v>8</v>
      </c>
      <c r="D22" s="25">
        <v>1</v>
      </c>
      <c r="E22" s="25"/>
      <c r="F22" s="25"/>
    </row>
    <row r="23" spans="1:6" s="40" customFormat="1" x14ac:dyDescent="0.25">
      <c r="A23" s="25">
        <v>1.5</v>
      </c>
      <c r="B23" s="42" t="s">
        <v>41</v>
      </c>
      <c r="C23" s="25" t="s">
        <v>8</v>
      </c>
      <c r="D23" s="25">
        <v>1</v>
      </c>
      <c r="E23" s="25"/>
      <c r="F23" s="25"/>
    </row>
    <row r="24" spans="1:6" s="40" customFormat="1" x14ac:dyDescent="0.25">
      <c r="A24" s="27"/>
      <c r="B24" s="60"/>
      <c r="C24" s="27"/>
      <c r="D24" s="27"/>
      <c r="E24" s="27"/>
      <c r="F24" s="27"/>
    </row>
    <row r="25" spans="1:6" x14ac:dyDescent="0.25">
      <c r="A25" s="27">
        <v>2</v>
      </c>
      <c r="B25" s="60" t="s">
        <v>6</v>
      </c>
      <c r="C25" s="26"/>
      <c r="D25" s="26"/>
      <c r="E25" s="26"/>
      <c r="F25" s="26"/>
    </row>
    <row r="26" spans="1:6" ht="45" x14ac:dyDescent="0.25">
      <c r="A26" s="25">
        <v>2.1</v>
      </c>
      <c r="B26" s="43" t="s">
        <v>147</v>
      </c>
      <c r="C26" s="26" t="s">
        <v>8</v>
      </c>
      <c r="D26" s="26">
        <v>1</v>
      </c>
      <c r="E26" s="26"/>
      <c r="F26" s="26"/>
    </row>
    <row r="27" spans="1:6" x14ac:dyDescent="0.25">
      <c r="A27" s="26"/>
      <c r="B27" s="61"/>
      <c r="C27" s="26"/>
      <c r="D27" s="26"/>
      <c r="E27" s="26"/>
      <c r="F27" s="26"/>
    </row>
    <row r="28" spans="1:6" x14ac:dyDescent="0.25">
      <c r="A28" s="27">
        <v>3</v>
      </c>
      <c r="B28" s="60" t="s">
        <v>7</v>
      </c>
      <c r="C28" s="26"/>
      <c r="D28" s="26"/>
      <c r="E28" s="26"/>
      <c r="F28" s="26"/>
    </row>
    <row r="29" spans="1:6" x14ac:dyDescent="0.25">
      <c r="A29" s="25"/>
      <c r="B29" s="62" t="s">
        <v>9</v>
      </c>
      <c r="C29" s="26"/>
      <c r="D29" s="26"/>
      <c r="E29" s="26"/>
      <c r="F29" s="26"/>
    </row>
    <row r="30" spans="1:6" x14ac:dyDescent="0.25">
      <c r="A30" s="25">
        <v>3.1</v>
      </c>
      <c r="B30" s="43" t="s">
        <v>102</v>
      </c>
      <c r="C30" s="26" t="s">
        <v>10</v>
      </c>
      <c r="D30" s="72">
        <f>(((0.3*0.15)+(0.4*0.15))*C6)+(C7*0.55*0.3*0.3)</f>
        <v>5.2312499999999993</v>
      </c>
      <c r="E30" s="26"/>
      <c r="F30" s="67"/>
    </row>
    <row r="31" spans="1:6" x14ac:dyDescent="0.25">
      <c r="A31" s="25">
        <v>3.2</v>
      </c>
      <c r="B31" s="43" t="s">
        <v>109</v>
      </c>
      <c r="C31" s="26" t="s">
        <v>10</v>
      </c>
      <c r="D31" s="72">
        <f>((0.15*0.3)+(0.4*0.15))*C10</f>
        <v>4.3469999999999995</v>
      </c>
      <c r="E31" s="26"/>
      <c r="F31" s="26"/>
    </row>
    <row r="32" spans="1:6" x14ac:dyDescent="0.25">
      <c r="A32" s="25">
        <v>3.4</v>
      </c>
      <c r="B32" s="43" t="s">
        <v>11</v>
      </c>
      <c r="C32" s="26" t="s">
        <v>10</v>
      </c>
      <c r="D32" s="72">
        <f>0.4*0.4*0.4*2</f>
        <v>0.12800000000000003</v>
      </c>
      <c r="E32" s="26"/>
      <c r="F32" s="67"/>
    </row>
    <row r="33" spans="1:6" x14ac:dyDescent="0.25">
      <c r="A33" s="25">
        <v>3.5</v>
      </c>
      <c r="B33" s="43" t="s">
        <v>12</v>
      </c>
      <c r="C33" s="26" t="s">
        <v>13</v>
      </c>
      <c r="D33" s="72">
        <f>(C4*C5)+(C12*C13)+(C14*C15)</f>
        <v>267.60500000000002</v>
      </c>
      <c r="E33" s="26"/>
      <c r="F33" s="26"/>
    </row>
    <row r="34" spans="1:6" x14ac:dyDescent="0.25">
      <c r="A34" s="25">
        <v>3.6</v>
      </c>
      <c r="B34" s="43" t="s">
        <v>57</v>
      </c>
      <c r="C34" s="26" t="s">
        <v>10</v>
      </c>
      <c r="D34" s="52">
        <f>1*2*3</f>
        <v>6</v>
      </c>
      <c r="E34" s="26"/>
      <c r="F34" s="26"/>
    </row>
    <row r="35" spans="1:6" x14ac:dyDescent="0.25">
      <c r="A35" s="25">
        <v>3.7</v>
      </c>
      <c r="B35" s="44" t="s">
        <v>18</v>
      </c>
      <c r="C35" s="26" t="s">
        <v>8</v>
      </c>
      <c r="D35" s="26">
        <v>1</v>
      </c>
      <c r="E35" s="26"/>
      <c r="F35" s="26"/>
    </row>
    <row r="36" spans="1:6" x14ac:dyDescent="0.25">
      <c r="A36" s="26"/>
      <c r="B36" s="61"/>
      <c r="C36" s="26"/>
      <c r="D36" s="26"/>
      <c r="E36" s="26"/>
      <c r="F36" s="26"/>
    </row>
    <row r="37" spans="1:6" x14ac:dyDescent="0.25">
      <c r="A37" s="27">
        <v>4</v>
      </c>
      <c r="B37" s="60" t="s">
        <v>14</v>
      </c>
      <c r="C37" s="26"/>
      <c r="D37" s="26"/>
      <c r="E37" s="26"/>
      <c r="F37" s="26"/>
    </row>
    <row r="38" spans="1:6" x14ac:dyDescent="0.25">
      <c r="A38" s="27"/>
      <c r="B38" s="62" t="s">
        <v>93</v>
      </c>
      <c r="C38" s="26"/>
      <c r="D38" s="26"/>
      <c r="E38" s="26"/>
      <c r="F38" s="26"/>
    </row>
    <row r="39" spans="1:6" ht="60" x14ac:dyDescent="0.25">
      <c r="A39" s="28">
        <v>4.0999999999999996</v>
      </c>
      <c r="B39" s="45" t="s">
        <v>89</v>
      </c>
      <c r="C39" s="29" t="s">
        <v>10</v>
      </c>
      <c r="D39" s="72">
        <f>0.1*C4*C5</f>
        <v>11.7605</v>
      </c>
      <c r="E39" s="26"/>
      <c r="F39" s="67"/>
    </row>
    <row r="40" spans="1:6" ht="45" x14ac:dyDescent="0.25">
      <c r="A40" s="28">
        <v>4.2</v>
      </c>
      <c r="B40" s="46" t="s">
        <v>120</v>
      </c>
      <c r="C40" s="30" t="s">
        <v>10</v>
      </c>
      <c r="D40" s="92">
        <f>(C6*0.15*0.3)+(C6*0.2*0.15)-((C6/3)*((0.15*0.3)+(0.2*0.15))*0.15)</f>
        <v>3.2810624999999995</v>
      </c>
      <c r="E40" s="26"/>
      <c r="F40" s="67"/>
    </row>
    <row r="41" spans="1:6" ht="45" x14ac:dyDescent="0.25">
      <c r="A41" s="28">
        <v>4.3</v>
      </c>
      <c r="B41" s="46" t="s">
        <v>116</v>
      </c>
      <c r="C41" s="30" t="s">
        <v>10</v>
      </c>
      <c r="D41" s="92">
        <f>(C6*0.15*0.15)-((C6/3)*0.15*0.15*0.15)</f>
        <v>0.98431875000000002</v>
      </c>
      <c r="E41" s="26"/>
      <c r="F41" s="67"/>
    </row>
    <row r="42" spans="1:6" ht="45" x14ac:dyDescent="0.25">
      <c r="A42" s="28">
        <v>4.4000000000000004</v>
      </c>
      <c r="B42" s="46" t="s">
        <v>117</v>
      </c>
      <c r="C42" s="30" t="s">
        <v>10</v>
      </c>
      <c r="D42" s="92">
        <f>(C6*0.15*0.15)-((C6/3)*0.15*0.15*0.15)</f>
        <v>0.98431875000000002</v>
      </c>
      <c r="E42" s="26"/>
      <c r="F42" s="67"/>
    </row>
    <row r="43" spans="1:6" ht="45" x14ac:dyDescent="0.25">
      <c r="A43" s="28">
        <v>4.5</v>
      </c>
      <c r="B43" s="46" t="s">
        <v>118</v>
      </c>
      <c r="C43" s="30" t="s">
        <v>10</v>
      </c>
      <c r="D43" s="92">
        <f>((0.15*0.3)+(3.9*0.15))*0.15*(C6/3)</f>
        <v>1.4505749999999999</v>
      </c>
      <c r="E43" s="26"/>
      <c r="F43" s="67"/>
    </row>
    <row r="44" spans="1:6" ht="30" x14ac:dyDescent="0.25">
      <c r="A44" s="28">
        <v>4.5999999999999996</v>
      </c>
      <c r="B44" s="46" t="s">
        <v>119</v>
      </c>
      <c r="C44" s="30" t="s">
        <v>10</v>
      </c>
      <c r="D44" s="30">
        <f>2*0.3*1.2*0.85</f>
        <v>0.61199999999999999</v>
      </c>
      <c r="E44" s="26"/>
      <c r="F44" s="67"/>
    </row>
    <row r="45" spans="1:6" ht="45" x14ac:dyDescent="0.25">
      <c r="A45" s="28">
        <v>4.7</v>
      </c>
      <c r="B45" s="43" t="s">
        <v>87</v>
      </c>
      <c r="C45" s="26" t="s">
        <v>10</v>
      </c>
      <c r="D45" s="26">
        <f>0.1*2*4</f>
        <v>0.8</v>
      </c>
      <c r="E45" s="26"/>
      <c r="F45" s="67"/>
    </row>
    <row r="46" spans="1:6" x14ac:dyDescent="0.25">
      <c r="A46" s="28"/>
      <c r="B46" s="62" t="s">
        <v>92</v>
      </c>
      <c r="C46" s="29"/>
      <c r="D46" s="71"/>
      <c r="E46" s="26"/>
      <c r="F46" s="67"/>
    </row>
    <row r="47" spans="1:6" ht="30" x14ac:dyDescent="0.25">
      <c r="A47" s="28">
        <v>4.8</v>
      </c>
      <c r="B47" s="45" t="s">
        <v>15</v>
      </c>
      <c r="C47" s="29" t="s">
        <v>10</v>
      </c>
      <c r="D47" s="72">
        <f>0.1*C12*C13</f>
        <v>7.5</v>
      </c>
      <c r="E47" s="26"/>
      <c r="F47" s="26"/>
    </row>
    <row r="48" spans="1:6" ht="30" x14ac:dyDescent="0.25">
      <c r="A48" s="28">
        <v>4.9000000000000004</v>
      </c>
      <c r="B48" s="46" t="s">
        <v>16</v>
      </c>
      <c r="C48" s="30" t="s">
        <v>10</v>
      </c>
      <c r="D48" s="72">
        <f>(0.3*0.3*C12)+(0.3*0.3*(C13-0.6-0.3))</f>
        <v>1.7189999999999999</v>
      </c>
      <c r="E48" s="26"/>
      <c r="F48" s="26"/>
    </row>
    <row r="49" spans="1:6" ht="30" x14ac:dyDescent="0.25">
      <c r="A49" s="32">
        <v>4.0999999999999996</v>
      </c>
      <c r="B49" s="46" t="s">
        <v>17</v>
      </c>
      <c r="C49" s="30" t="s">
        <v>10</v>
      </c>
      <c r="D49" s="72">
        <f>(C13-0.6-0.3)*0.3*0.3</f>
        <v>0.36900000000000005</v>
      </c>
      <c r="E49" s="26"/>
      <c r="F49" s="26"/>
    </row>
    <row r="50" spans="1:6" ht="60" x14ac:dyDescent="0.25">
      <c r="A50" s="28">
        <v>4.1100000000000003</v>
      </c>
      <c r="B50" s="46" t="s">
        <v>62</v>
      </c>
      <c r="C50" s="30" t="s">
        <v>10</v>
      </c>
      <c r="D50" s="72">
        <f>0.3*0.3*C12</f>
        <v>1.3499999999999999</v>
      </c>
      <c r="E50" s="26"/>
      <c r="F50" s="26"/>
    </row>
    <row r="51" spans="1:6" ht="30" x14ac:dyDescent="0.25">
      <c r="A51" s="32">
        <v>4.12</v>
      </c>
      <c r="B51" s="45" t="s">
        <v>78</v>
      </c>
      <c r="C51" s="29" t="s">
        <v>10</v>
      </c>
      <c r="D51" s="72">
        <f>0.1*C14*C15</f>
        <v>7.5</v>
      </c>
      <c r="E51" s="26"/>
      <c r="F51" s="67"/>
    </row>
    <row r="52" spans="1:6" ht="45" x14ac:dyDescent="0.25">
      <c r="A52" s="28">
        <v>4.13</v>
      </c>
      <c r="B52" s="43" t="s">
        <v>68</v>
      </c>
      <c r="C52" s="26" t="s">
        <v>29</v>
      </c>
      <c r="D52" s="26">
        <v>1</v>
      </c>
      <c r="E52" s="26"/>
      <c r="F52" s="26"/>
    </row>
    <row r="53" spans="1:6" x14ac:dyDescent="0.25">
      <c r="A53" s="28"/>
      <c r="B53" s="62" t="s">
        <v>94</v>
      </c>
      <c r="C53" s="29"/>
      <c r="D53" s="71"/>
      <c r="E53" s="26"/>
      <c r="F53" s="67"/>
    </row>
    <row r="54" spans="1:6" x14ac:dyDescent="0.25">
      <c r="A54" s="28">
        <v>4.1399999999999997</v>
      </c>
      <c r="B54" s="47" t="s">
        <v>95</v>
      </c>
      <c r="C54" s="29" t="s">
        <v>10</v>
      </c>
      <c r="D54" s="72">
        <f>((0.3*0.15)+(1*0.15))*0.3*(C10/2)</f>
        <v>1.21095</v>
      </c>
      <c r="E54" s="31"/>
      <c r="F54" s="68"/>
    </row>
    <row r="55" spans="1:6" x14ac:dyDescent="0.25">
      <c r="A55" s="28">
        <v>4.1500000000000004</v>
      </c>
      <c r="B55" s="47" t="s">
        <v>96</v>
      </c>
      <c r="C55" s="31" t="s">
        <v>10</v>
      </c>
      <c r="D55" s="72">
        <f>(0.15*0.3*C10)-((C10/2)*0.15*0.3*0.3)</f>
        <v>1.5835499999999998</v>
      </c>
      <c r="E55" s="31"/>
      <c r="F55" s="68"/>
    </row>
    <row r="56" spans="1:6" x14ac:dyDescent="0.25">
      <c r="A56" s="28"/>
      <c r="B56" s="62" t="s">
        <v>97</v>
      </c>
      <c r="C56" s="31"/>
      <c r="D56" s="71"/>
      <c r="E56" s="31"/>
      <c r="F56" s="68"/>
    </row>
    <row r="57" spans="1:6" x14ac:dyDescent="0.25">
      <c r="A57" s="28">
        <v>4.16</v>
      </c>
      <c r="B57" s="43" t="s">
        <v>59</v>
      </c>
      <c r="C57" s="26" t="s">
        <v>10</v>
      </c>
      <c r="D57" s="72">
        <f>0.9*0.4*0.4*2</f>
        <v>0.28800000000000003</v>
      </c>
      <c r="E57" s="26"/>
      <c r="F57" s="67"/>
    </row>
    <row r="58" spans="1:6" x14ac:dyDescent="0.25">
      <c r="A58" s="32">
        <v>4.17</v>
      </c>
      <c r="B58" s="43" t="s">
        <v>19</v>
      </c>
      <c r="C58" s="26" t="s">
        <v>8</v>
      </c>
      <c r="D58" s="26">
        <v>1</v>
      </c>
      <c r="E58" s="26"/>
      <c r="F58" s="26"/>
    </row>
    <row r="59" spans="1:6" x14ac:dyDescent="0.25">
      <c r="A59" s="26"/>
      <c r="B59" s="61"/>
      <c r="C59" s="26"/>
      <c r="D59" s="26"/>
      <c r="E59" s="26"/>
      <c r="F59" s="26"/>
    </row>
    <row r="60" spans="1:6" x14ac:dyDescent="0.25">
      <c r="A60" s="27">
        <v>5</v>
      </c>
      <c r="B60" s="65" t="s">
        <v>51</v>
      </c>
      <c r="C60" s="26"/>
      <c r="D60" s="26"/>
      <c r="E60" s="26"/>
      <c r="F60" s="26"/>
    </row>
    <row r="61" spans="1:6" x14ac:dyDescent="0.25">
      <c r="A61" s="27"/>
      <c r="B61" s="62" t="s">
        <v>93</v>
      </c>
      <c r="C61" s="26"/>
      <c r="D61" s="26"/>
      <c r="E61" s="26"/>
      <c r="F61" s="26"/>
    </row>
    <row r="62" spans="1:6" ht="45" x14ac:dyDescent="0.25">
      <c r="A62" s="26">
        <v>5.0999999999999996</v>
      </c>
      <c r="B62" s="43" t="s">
        <v>56</v>
      </c>
      <c r="C62" s="26" t="s">
        <v>29</v>
      </c>
      <c r="D62" s="73">
        <f>C7</f>
        <v>8</v>
      </c>
      <c r="E62" s="26"/>
      <c r="F62" s="26"/>
    </row>
    <row r="63" spans="1:6" ht="45" x14ac:dyDescent="0.25">
      <c r="A63" s="26">
        <v>5.2</v>
      </c>
      <c r="B63" s="43" t="s">
        <v>91</v>
      </c>
      <c r="C63" s="26" t="s">
        <v>21</v>
      </c>
      <c r="D63" s="53">
        <v>6.15</v>
      </c>
      <c r="E63" s="26"/>
      <c r="F63" s="26"/>
    </row>
    <row r="64" spans="1:6" x14ac:dyDescent="0.25">
      <c r="A64" s="27"/>
      <c r="B64" s="62" t="s">
        <v>94</v>
      </c>
      <c r="C64" s="26"/>
      <c r="D64" s="26"/>
      <c r="E64" s="26"/>
      <c r="F64" s="26"/>
    </row>
    <row r="65" spans="1:6" ht="45" x14ac:dyDescent="0.25">
      <c r="A65" s="26">
        <v>5.3</v>
      </c>
      <c r="B65" s="43" t="s">
        <v>33</v>
      </c>
      <c r="C65" s="26" t="s">
        <v>21</v>
      </c>
      <c r="D65" s="90">
        <f>C10</f>
        <v>41.4</v>
      </c>
      <c r="E65" s="26"/>
      <c r="F65" s="26"/>
    </row>
    <row r="66" spans="1:6" x14ac:dyDescent="0.25">
      <c r="A66" s="27"/>
      <c r="B66" s="62" t="s">
        <v>97</v>
      </c>
      <c r="C66" s="26"/>
      <c r="D66" s="26"/>
      <c r="E66" s="26"/>
      <c r="F66" s="26"/>
    </row>
    <row r="67" spans="1:6" ht="45" x14ac:dyDescent="0.25">
      <c r="A67" s="26">
        <v>5.4</v>
      </c>
      <c r="B67" s="43" t="s">
        <v>33</v>
      </c>
      <c r="C67" s="26" t="s">
        <v>21</v>
      </c>
      <c r="D67" s="73">
        <f>C10</f>
        <v>41.4</v>
      </c>
      <c r="E67" s="26"/>
      <c r="F67" s="26"/>
    </row>
    <row r="68" spans="1:6" ht="30" x14ac:dyDescent="0.25">
      <c r="A68" s="26">
        <v>5.5</v>
      </c>
      <c r="B68" s="43" t="s">
        <v>54</v>
      </c>
      <c r="C68" s="26" t="s">
        <v>29</v>
      </c>
      <c r="D68" s="26">
        <v>2</v>
      </c>
      <c r="E68" s="26"/>
      <c r="F68" s="26"/>
    </row>
    <row r="69" spans="1:6" s="88" customFormat="1" x14ac:dyDescent="0.25">
      <c r="A69" s="30"/>
      <c r="B69" s="46"/>
      <c r="C69" s="30"/>
      <c r="D69" s="87"/>
      <c r="E69" s="30"/>
      <c r="F69" s="30"/>
    </row>
    <row r="70" spans="1:6" customFormat="1" x14ac:dyDescent="0.25">
      <c r="A70" s="48">
        <v>6</v>
      </c>
      <c r="B70" s="93" t="s">
        <v>58</v>
      </c>
      <c r="C70" s="94"/>
      <c r="D70" s="94"/>
      <c r="E70" s="49"/>
      <c r="F70" s="49"/>
    </row>
    <row r="71" spans="1:6" customFormat="1" x14ac:dyDescent="0.25">
      <c r="A71" s="49"/>
      <c r="B71" s="95" t="s">
        <v>121</v>
      </c>
      <c r="C71" s="94"/>
      <c r="D71" s="94"/>
      <c r="E71" s="49"/>
      <c r="F71" s="49"/>
    </row>
    <row r="72" spans="1:6" customFormat="1" x14ac:dyDescent="0.25">
      <c r="A72" s="49">
        <v>6.1</v>
      </c>
      <c r="B72" s="46" t="s">
        <v>122</v>
      </c>
      <c r="C72" s="94" t="s">
        <v>10</v>
      </c>
      <c r="D72" s="92">
        <f>(3.7*0.15*C6)-(0.15*0.15*C6*2)-((C6/3)*3.7*0.15*0.15)</f>
        <v>22.207612500000003</v>
      </c>
      <c r="E72" s="49"/>
      <c r="F72" s="49"/>
    </row>
    <row r="73" spans="1:6" customFormat="1" x14ac:dyDescent="0.25">
      <c r="A73" s="49">
        <v>6.2</v>
      </c>
      <c r="B73" s="46" t="s">
        <v>61</v>
      </c>
      <c r="C73" s="94" t="s">
        <v>10</v>
      </c>
      <c r="D73" s="92">
        <f>4*4*0.15</f>
        <v>2.4</v>
      </c>
      <c r="E73" s="49"/>
      <c r="F73" s="49"/>
    </row>
    <row r="74" spans="1:6" customFormat="1" x14ac:dyDescent="0.25">
      <c r="A74" s="49"/>
      <c r="B74" s="95" t="s">
        <v>124</v>
      </c>
      <c r="C74" s="94"/>
      <c r="D74" s="94"/>
      <c r="E74" s="49"/>
      <c r="F74" s="49"/>
    </row>
    <row r="75" spans="1:6" customFormat="1" x14ac:dyDescent="0.25">
      <c r="A75" s="49">
        <v>6.3</v>
      </c>
      <c r="B75" s="46" t="s">
        <v>123</v>
      </c>
      <c r="C75" s="94" t="s">
        <v>10</v>
      </c>
      <c r="D75" s="92">
        <f>(C10*1*0.15)-((C10/2)*0.15*1*0.3)</f>
        <v>5.2785000000000002</v>
      </c>
      <c r="E75" s="49"/>
      <c r="F75" s="49"/>
    </row>
    <row r="76" spans="1:6" customFormat="1" x14ac:dyDescent="0.25">
      <c r="A76" s="49"/>
      <c r="B76" s="95" t="s">
        <v>97</v>
      </c>
      <c r="C76" s="94"/>
      <c r="D76" s="92"/>
      <c r="E76" s="49"/>
      <c r="F76" s="49"/>
    </row>
    <row r="77" spans="1:6" customFormat="1" ht="45" x14ac:dyDescent="0.25">
      <c r="A77" s="49">
        <v>6.4</v>
      </c>
      <c r="B77" s="46" t="s">
        <v>134</v>
      </c>
      <c r="C77" s="94" t="s">
        <v>10</v>
      </c>
      <c r="D77" s="92">
        <f>((1.75*3)+(0.3*2))*2*0.15</f>
        <v>1.7549999999999999</v>
      </c>
      <c r="E77" s="49"/>
      <c r="F77" s="49"/>
    </row>
    <row r="78" spans="1:6" ht="15.75" customHeight="1" x14ac:dyDescent="0.25">
      <c r="A78" s="26"/>
      <c r="B78" s="61"/>
      <c r="C78" s="26"/>
      <c r="D78" s="26"/>
      <c r="E78" s="26"/>
      <c r="F78" s="26"/>
    </row>
    <row r="79" spans="1:6" x14ac:dyDescent="0.25">
      <c r="A79" s="27">
        <v>7</v>
      </c>
      <c r="B79" s="60" t="s">
        <v>22</v>
      </c>
      <c r="C79" s="26"/>
      <c r="D79" s="26"/>
      <c r="E79" s="26"/>
      <c r="F79" s="26"/>
    </row>
    <row r="80" spans="1:6" customFormat="1" x14ac:dyDescent="0.25">
      <c r="A80" s="49"/>
      <c r="B80" s="63" t="s">
        <v>93</v>
      </c>
      <c r="C80" s="49"/>
      <c r="D80" s="49"/>
      <c r="E80" s="49"/>
      <c r="F80" s="49"/>
    </row>
    <row r="81" spans="1:6" customFormat="1" ht="30" x14ac:dyDescent="0.25">
      <c r="A81" s="49">
        <v>7.1</v>
      </c>
      <c r="B81" s="43" t="s">
        <v>66</v>
      </c>
      <c r="C81" s="49" t="s">
        <v>13</v>
      </c>
      <c r="D81" s="73">
        <f>(C6*3.7*2)+(C6*0.15)+(5*0.15*3.7)</f>
        <v>350.45249999999999</v>
      </c>
      <c r="E81" s="49"/>
      <c r="F81" s="49"/>
    </row>
    <row r="82" spans="1:6" customFormat="1" ht="30" x14ac:dyDescent="0.25">
      <c r="A82" s="49">
        <v>7.2</v>
      </c>
      <c r="B82" s="43" t="s">
        <v>63</v>
      </c>
      <c r="C82" s="49" t="s">
        <v>13</v>
      </c>
      <c r="D82" s="73">
        <f>(C9*1.5*2)+(C9*0.15)+(4*0.15*1.5)</f>
        <v>51.3</v>
      </c>
      <c r="E82" s="49"/>
      <c r="F82" s="49"/>
    </row>
    <row r="83" spans="1:6" customFormat="1" x14ac:dyDescent="0.25">
      <c r="A83" s="49"/>
      <c r="B83" s="63" t="s">
        <v>94</v>
      </c>
      <c r="C83" s="49"/>
      <c r="D83" s="74"/>
      <c r="E83" s="49"/>
      <c r="F83" s="49"/>
    </row>
    <row r="84" spans="1:6" customFormat="1" x14ac:dyDescent="0.25">
      <c r="A84" s="49">
        <v>7.3</v>
      </c>
      <c r="B84" s="43" t="s">
        <v>128</v>
      </c>
      <c r="C84" s="49" t="s">
        <v>13</v>
      </c>
      <c r="D84" s="73">
        <f>(C10*1*2)+(C10*0.15)+(6*1*0.15)</f>
        <v>89.91</v>
      </c>
      <c r="E84" s="49"/>
      <c r="F84" s="49"/>
    </row>
    <row r="85" spans="1:6" customFormat="1" x14ac:dyDescent="0.25">
      <c r="A85" s="49"/>
      <c r="B85" s="95" t="s">
        <v>97</v>
      </c>
      <c r="C85" s="94"/>
      <c r="D85" s="92"/>
      <c r="E85" s="49"/>
      <c r="F85" s="49"/>
    </row>
    <row r="86" spans="1:6" customFormat="1" ht="45" x14ac:dyDescent="0.25">
      <c r="A86" s="49">
        <v>7.4</v>
      </c>
      <c r="B86" s="46" t="s">
        <v>134</v>
      </c>
      <c r="C86" s="94" t="s">
        <v>13</v>
      </c>
      <c r="D86" s="92">
        <v>12.58</v>
      </c>
      <c r="E86" s="49"/>
      <c r="F86" s="49"/>
    </row>
    <row r="87" spans="1:6" x14ac:dyDescent="0.25">
      <c r="A87" s="26"/>
      <c r="B87" s="61"/>
      <c r="C87" s="26"/>
      <c r="D87" s="26"/>
      <c r="E87" s="26"/>
      <c r="F87" s="26"/>
    </row>
    <row r="88" spans="1:6" x14ac:dyDescent="0.25">
      <c r="A88" s="27">
        <v>8</v>
      </c>
      <c r="B88" s="60" t="s">
        <v>24</v>
      </c>
      <c r="C88" s="26"/>
      <c r="D88" s="26"/>
      <c r="E88" s="26"/>
      <c r="F88" s="26"/>
    </row>
    <row r="89" spans="1:6" customFormat="1" x14ac:dyDescent="0.25">
      <c r="A89" s="49"/>
      <c r="B89" s="63" t="s">
        <v>98</v>
      </c>
      <c r="C89" s="49"/>
      <c r="D89" s="49"/>
      <c r="E89" s="49"/>
      <c r="F89" s="49"/>
    </row>
    <row r="90" spans="1:6" customFormat="1" ht="30" x14ac:dyDescent="0.25">
      <c r="A90" s="49">
        <v>8.1</v>
      </c>
      <c r="B90" s="43" t="s">
        <v>67</v>
      </c>
      <c r="C90" s="49" t="s">
        <v>13</v>
      </c>
      <c r="D90" s="73">
        <f>(C6*3.7*2)+(C6*0.15)+(5*0.15*3.7)</f>
        <v>350.45249999999999</v>
      </c>
      <c r="E90" s="49"/>
      <c r="F90" s="49"/>
    </row>
    <row r="91" spans="1:6" customFormat="1" ht="30" x14ac:dyDescent="0.25">
      <c r="A91" s="49">
        <v>8.1999999999999993</v>
      </c>
      <c r="B91" s="43" t="s">
        <v>64</v>
      </c>
      <c r="C91" s="49" t="s">
        <v>13</v>
      </c>
      <c r="D91" s="73">
        <f>(C9*1.5*2)+(C9*0.15)+(4*0.15*1.5)</f>
        <v>51.3</v>
      </c>
      <c r="E91" s="49"/>
      <c r="F91" s="49"/>
    </row>
    <row r="92" spans="1:6" customFormat="1" x14ac:dyDescent="0.25">
      <c r="A92" s="49"/>
      <c r="B92" s="63" t="s">
        <v>99</v>
      </c>
      <c r="C92" s="49"/>
      <c r="D92" s="49"/>
      <c r="E92" s="49"/>
      <c r="F92" s="49"/>
    </row>
    <row r="93" spans="1:6" x14ac:dyDescent="0.25">
      <c r="A93" s="26">
        <v>8.3000000000000007</v>
      </c>
      <c r="B93" s="50" t="s">
        <v>25</v>
      </c>
      <c r="C93" s="26" t="s">
        <v>8</v>
      </c>
      <c r="D93" s="54">
        <v>1</v>
      </c>
      <c r="E93" s="26"/>
      <c r="F93" s="26"/>
    </row>
    <row r="94" spans="1:6" x14ac:dyDescent="0.25">
      <c r="A94" s="26">
        <v>8.4</v>
      </c>
      <c r="B94" s="56" t="s">
        <v>71</v>
      </c>
      <c r="C94" s="26" t="s">
        <v>8</v>
      </c>
      <c r="D94" s="54">
        <v>1</v>
      </c>
      <c r="E94" s="33"/>
      <c r="F94" s="33"/>
    </row>
    <row r="95" spans="1:6" ht="30" x14ac:dyDescent="0.25">
      <c r="A95" s="26">
        <v>8.5</v>
      </c>
      <c r="B95" s="56" t="s">
        <v>84</v>
      </c>
      <c r="C95" s="33" t="s">
        <v>8</v>
      </c>
      <c r="D95" s="55">
        <v>1</v>
      </c>
      <c r="E95" s="33"/>
      <c r="F95" s="33"/>
    </row>
    <row r="96" spans="1:6" ht="30" x14ac:dyDescent="0.25">
      <c r="A96" s="26">
        <v>8.6</v>
      </c>
      <c r="B96" s="56" t="s">
        <v>83</v>
      </c>
      <c r="C96" s="33" t="s">
        <v>8</v>
      </c>
      <c r="D96" s="55">
        <v>2</v>
      </c>
      <c r="E96" s="33"/>
      <c r="F96" s="33"/>
    </row>
    <row r="97" spans="1:6" customFormat="1" x14ac:dyDescent="0.25">
      <c r="A97" s="49"/>
      <c r="B97" s="63" t="s">
        <v>94</v>
      </c>
      <c r="C97" s="49"/>
      <c r="D97" s="74"/>
      <c r="E97" s="49"/>
      <c r="F97" s="49"/>
    </row>
    <row r="98" spans="1:6" customFormat="1" ht="30" x14ac:dyDescent="0.25">
      <c r="A98" s="49">
        <v>8.6999999999999993</v>
      </c>
      <c r="B98" s="43" t="s">
        <v>129</v>
      </c>
      <c r="C98" s="49" t="s">
        <v>13</v>
      </c>
      <c r="D98" s="73">
        <f>(C10*1*2)+(C10*0.15)+(6*1*0.15)</f>
        <v>89.91</v>
      </c>
      <c r="E98" s="49"/>
      <c r="F98" s="49"/>
    </row>
    <row r="99" spans="1:6" x14ac:dyDescent="0.25">
      <c r="A99" s="26"/>
      <c r="B99" s="63" t="s">
        <v>100</v>
      </c>
      <c r="C99" s="26"/>
      <c r="D99" s="26"/>
      <c r="E99" s="26"/>
      <c r="F99" s="26"/>
    </row>
    <row r="100" spans="1:6" ht="30" x14ac:dyDescent="0.25">
      <c r="A100" s="75">
        <v>8.6999999999999993</v>
      </c>
      <c r="B100" s="50" t="s">
        <v>26</v>
      </c>
      <c r="C100" s="26" t="s">
        <v>8</v>
      </c>
      <c r="D100" s="54">
        <v>1</v>
      </c>
      <c r="E100" s="26"/>
      <c r="F100" s="26"/>
    </row>
    <row r="101" spans="1:6" ht="30" x14ac:dyDescent="0.25">
      <c r="A101" s="75">
        <v>8.9</v>
      </c>
      <c r="B101" s="56" t="s">
        <v>79</v>
      </c>
      <c r="C101" s="33" t="s">
        <v>8</v>
      </c>
      <c r="D101" s="55">
        <v>1</v>
      </c>
      <c r="E101" s="33"/>
      <c r="F101" s="33"/>
    </row>
    <row r="102" spans="1:6" customFormat="1" x14ac:dyDescent="0.25">
      <c r="A102" s="49"/>
      <c r="B102" s="63" t="s">
        <v>97</v>
      </c>
      <c r="C102" s="49"/>
      <c r="D102" s="74"/>
      <c r="E102" s="49"/>
      <c r="F102" s="49"/>
    </row>
    <row r="103" spans="1:6" x14ac:dyDescent="0.25">
      <c r="A103" s="53">
        <v>8.1</v>
      </c>
      <c r="B103" s="56" t="s">
        <v>60</v>
      </c>
      <c r="C103" s="33" t="s">
        <v>8</v>
      </c>
      <c r="D103" s="55">
        <v>2</v>
      </c>
      <c r="E103" s="33"/>
      <c r="F103" s="33"/>
    </row>
    <row r="104" spans="1:6" ht="30" x14ac:dyDescent="0.25">
      <c r="A104" s="53">
        <v>8.11</v>
      </c>
      <c r="B104" s="56" t="s">
        <v>72</v>
      </c>
      <c r="C104" s="26" t="s">
        <v>8</v>
      </c>
      <c r="D104" s="54">
        <v>2</v>
      </c>
      <c r="E104" s="33"/>
      <c r="F104" s="33"/>
    </row>
    <row r="105" spans="1:6" customFormat="1" ht="45" x14ac:dyDescent="0.25">
      <c r="A105" s="53">
        <v>8.1199999999999992</v>
      </c>
      <c r="B105" s="46" t="s">
        <v>135</v>
      </c>
      <c r="C105" s="94" t="s">
        <v>13</v>
      </c>
      <c r="D105" s="92">
        <v>12.58</v>
      </c>
      <c r="E105" s="49"/>
      <c r="F105" s="49"/>
    </row>
    <row r="106" spans="1:6" x14ac:dyDescent="0.25">
      <c r="A106" s="27"/>
      <c r="B106" s="60"/>
      <c r="C106" s="27"/>
      <c r="D106" s="27"/>
      <c r="E106" s="27"/>
      <c r="F106" s="27"/>
    </row>
    <row r="107" spans="1:6" x14ac:dyDescent="0.25">
      <c r="A107" s="34">
        <v>9</v>
      </c>
      <c r="B107" s="64" t="s">
        <v>27</v>
      </c>
      <c r="C107" s="31"/>
      <c r="D107" s="31"/>
      <c r="E107" s="31"/>
      <c r="F107" s="31"/>
    </row>
    <row r="108" spans="1:6" x14ac:dyDescent="0.25">
      <c r="A108" s="34"/>
      <c r="B108" s="63" t="s">
        <v>93</v>
      </c>
      <c r="C108" s="31"/>
      <c r="D108" s="31"/>
      <c r="E108" s="31"/>
      <c r="F108" s="31"/>
    </row>
    <row r="109" spans="1:6" ht="45" x14ac:dyDescent="0.25">
      <c r="A109" s="26">
        <v>9.1</v>
      </c>
      <c r="B109" s="43" t="s">
        <v>30</v>
      </c>
      <c r="C109" s="26" t="s">
        <v>13</v>
      </c>
      <c r="D109" s="52">
        <f>C4*4.8</f>
        <v>131.28</v>
      </c>
      <c r="E109" s="26"/>
      <c r="F109" s="26"/>
    </row>
    <row r="110" spans="1:6" x14ac:dyDescent="0.25">
      <c r="A110" s="26">
        <v>9.1999999999999993</v>
      </c>
      <c r="B110" s="43" t="s">
        <v>28</v>
      </c>
      <c r="C110" s="26" t="s">
        <v>21</v>
      </c>
      <c r="D110" s="73">
        <f>C4+C5+C5</f>
        <v>35.950000000000003</v>
      </c>
      <c r="E110" s="26"/>
      <c r="F110" s="26"/>
    </row>
    <row r="111" spans="1:6" ht="30" x14ac:dyDescent="0.25">
      <c r="A111" s="26">
        <v>9.3000000000000007</v>
      </c>
      <c r="B111" s="43" t="s">
        <v>55</v>
      </c>
      <c r="C111" s="26" t="s">
        <v>21</v>
      </c>
      <c r="D111" s="52">
        <f>C4*3</f>
        <v>82.050000000000011</v>
      </c>
      <c r="E111" s="26"/>
      <c r="F111" s="26"/>
    </row>
    <row r="112" spans="1:6" ht="30" x14ac:dyDescent="0.25">
      <c r="A112" s="26">
        <v>9.4</v>
      </c>
      <c r="B112" s="43" t="s">
        <v>31</v>
      </c>
      <c r="C112" s="26" t="s">
        <v>21</v>
      </c>
      <c r="D112" s="73">
        <f>C4/0.9</f>
        <v>30.388888888888889</v>
      </c>
      <c r="E112" s="26"/>
      <c r="F112" s="26"/>
    </row>
    <row r="113" spans="1:6" ht="30" x14ac:dyDescent="0.25">
      <c r="A113" s="26">
        <v>9.5</v>
      </c>
      <c r="B113" s="43" t="s">
        <v>32</v>
      </c>
      <c r="C113" s="26" t="s">
        <v>21</v>
      </c>
      <c r="D113" s="73">
        <f>C4/0.6</f>
        <v>45.583333333333336</v>
      </c>
      <c r="E113" s="26"/>
      <c r="F113" s="26"/>
    </row>
    <row r="114" spans="1:6" x14ac:dyDescent="0.25">
      <c r="A114" s="34"/>
      <c r="B114" s="63" t="s">
        <v>97</v>
      </c>
      <c r="C114" s="31"/>
      <c r="D114" s="31"/>
      <c r="E114" s="31"/>
      <c r="F114" s="31"/>
    </row>
    <row r="115" spans="1:6" ht="30" x14ac:dyDescent="0.25">
      <c r="A115" s="26">
        <v>9.6</v>
      </c>
      <c r="B115" s="43" t="s">
        <v>136</v>
      </c>
      <c r="C115" s="26" t="s">
        <v>13</v>
      </c>
      <c r="D115" s="53">
        <f>2*2</f>
        <v>4</v>
      </c>
      <c r="E115" s="26"/>
      <c r="F115" s="26"/>
    </row>
    <row r="116" spans="1:6" ht="30" x14ac:dyDescent="0.25">
      <c r="A116" s="26">
        <v>9.6999999999999993</v>
      </c>
      <c r="B116" s="43" t="s">
        <v>137</v>
      </c>
      <c r="C116" s="26" t="s">
        <v>21</v>
      </c>
      <c r="D116" s="53">
        <f>(2/1)*2</f>
        <v>4</v>
      </c>
      <c r="E116" s="26"/>
      <c r="F116" s="26"/>
    </row>
    <row r="117" spans="1:6" ht="30" x14ac:dyDescent="0.25">
      <c r="A117" s="26">
        <v>9.8000000000000007</v>
      </c>
      <c r="B117" s="43" t="s">
        <v>138</v>
      </c>
      <c r="C117" s="26" t="s">
        <v>21</v>
      </c>
      <c r="D117" s="53">
        <f>(2/0.6)*2</f>
        <v>6.666666666666667</v>
      </c>
      <c r="E117" s="26"/>
      <c r="F117" s="26"/>
    </row>
    <row r="118" spans="1:6" x14ac:dyDescent="0.25">
      <c r="A118" s="26"/>
      <c r="B118" s="61"/>
      <c r="C118" s="26"/>
      <c r="D118" s="26"/>
      <c r="E118" s="26"/>
      <c r="F118" s="26"/>
    </row>
    <row r="119" spans="1:6" x14ac:dyDescent="0.25">
      <c r="A119" s="27">
        <v>10</v>
      </c>
      <c r="B119" s="60" t="s">
        <v>52</v>
      </c>
      <c r="C119" s="26"/>
      <c r="D119" s="26"/>
      <c r="E119" s="26"/>
      <c r="F119" s="26"/>
    </row>
    <row r="120" spans="1:6" x14ac:dyDescent="0.25">
      <c r="A120" s="27"/>
      <c r="B120" s="63" t="s">
        <v>93</v>
      </c>
      <c r="C120" s="26"/>
      <c r="D120" s="26"/>
      <c r="E120" s="26"/>
      <c r="F120" s="26"/>
    </row>
    <row r="121" spans="1:6" ht="48.75" customHeight="1" x14ac:dyDescent="0.25">
      <c r="A121" s="30">
        <v>10.1</v>
      </c>
      <c r="B121" s="43" t="s">
        <v>141</v>
      </c>
      <c r="C121" s="26" t="s">
        <v>29</v>
      </c>
      <c r="D121" s="26">
        <v>4</v>
      </c>
      <c r="E121" s="26"/>
      <c r="F121" s="26"/>
    </row>
    <row r="122" spans="1:6" ht="60" x14ac:dyDescent="0.25">
      <c r="A122" s="30">
        <v>10.199999999999999</v>
      </c>
      <c r="B122" s="43" t="s">
        <v>81</v>
      </c>
      <c r="C122" s="26" t="s">
        <v>29</v>
      </c>
      <c r="D122" s="26">
        <v>1</v>
      </c>
      <c r="E122" s="26"/>
      <c r="F122" s="26"/>
    </row>
    <row r="123" spans="1:6" ht="60" x14ac:dyDescent="0.25">
      <c r="A123" s="30">
        <v>10.3</v>
      </c>
      <c r="B123" s="43" t="s">
        <v>82</v>
      </c>
      <c r="C123" s="26" t="s">
        <v>29</v>
      </c>
      <c r="D123" s="26">
        <v>1</v>
      </c>
      <c r="E123" s="26"/>
      <c r="F123" s="26"/>
    </row>
    <row r="124" spans="1:6" ht="60" x14ac:dyDescent="0.25">
      <c r="A124" s="30">
        <v>10.4</v>
      </c>
      <c r="B124" s="42" t="s">
        <v>74</v>
      </c>
      <c r="C124" s="31" t="s">
        <v>29</v>
      </c>
      <c r="D124" s="31">
        <v>1</v>
      </c>
      <c r="E124" s="26"/>
      <c r="F124" s="26"/>
    </row>
    <row r="125" spans="1:6" ht="60" x14ac:dyDescent="0.25">
      <c r="A125" s="30">
        <v>10.5</v>
      </c>
      <c r="B125" s="42" t="s">
        <v>125</v>
      </c>
      <c r="C125" s="26" t="s">
        <v>8</v>
      </c>
      <c r="D125" s="26">
        <v>1</v>
      </c>
      <c r="E125" s="26"/>
      <c r="F125" s="26"/>
    </row>
    <row r="126" spans="1:6" ht="75" x14ac:dyDescent="0.25">
      <c r="A126" s="30">
        <v>10.6</v>
      </c>
      <c r="B126" s="42" t="s">
        <v>80</v>
      </c>
      <c r="C126" s="26" t="s">
        <v>8</v>
      </c>
      <c r="D126" s="26">
        <v>2</v>
      </c>
      <c r="E126" s="26"/>
      <c r="F126" s="26"/>
    </row>
    <row r="127" spans="1:6" x14ac:dyDescent="0.25">
      <c r="A127" s="30">
        <v>10.7</v>
      </c>
      <c r="B127" s="42" t="s">
        <v>126</v>
      </c>
      <c r="C127" s="26" t="s">
        <v>8</v>
      </c>
      <c r="D127" s="26">
        <v>1</v>
      </c>
      <c r="E127" s="26"/>
      <c r="F127" s="26"/>
    </row>
    <row r="128" spans="1:6" s="88" customFormat="1" ht="45" x14ac:dyDescent="0.25">
      <c r="A128" s="30">
        <v>10.8</v>
      </c>
      <c r="B128" s="96" t="s">
        <v>127</v>
      </c>
      <c r="C128" s="30" t="s">
        <v>21</v>
      </c>
      <c r="D128" s="97">
        <v>125</v>
      </c>
      <c r="E128" s="30"/>
      <c r="F128" s="30"/>
    </row>
    <row r="129" spans="1:6" x14ac:dyDescent="0.25">
      <c r="A129" s="89"/>
      <c r="B129" s="63" t="s">
        <v>97</v>
      </c>
      <c r="C129" s="26"/>
      <c r="D129" s="26"/>
      <c r="E129" s="26"/>
      <c r="F129" s="26"/>
    </row>
    <row r="130" spans="1:6" ht="60" x14ac:dyDescent="0.25">
      <c r="A130" s="30">
        <v>10.9</v>
      </c>
      <c r="B130" s="47" t="s">
        <v>132</v>
      </c>
      <c r="C130" s="31" t="s">
        <v>29</v>
      </c>
      <c r="D130" s="31">
        <v>1</v>
      </c>
      <c r="E130" s="31"/>
      <c r="F130" s="31"/>
    </row>
    <row r="131" spans="1:6" ht="60" x14ac:dyDescent="0.25">
      <c r="A131" s="87">
        <v>10.1</v>
      </c>
      <c r="B131" s="43" t="s">
        <v>69</v>
      </c>
      <c r="C131" s="26" t="s">
        <v>29</v>
      </c>
      <c r="D131" s="26">
        <v>2</v>
      </c>
      <c r="E131" s="26"/>
      <c r="F131" s="26"/>
    </row>
    <row r="132" spans="1:6" ht="48.75" customHeight="1" x14ac:dyDescent="0.25">
      <c r="A132" s="30">
        <v>10.11</v>
      </c>
      <c r="B132" s="42" t="s">
        <v>133</v>
      </c>
      <c r="C132" s="26" t="s">
        <v>29</v>
      </c>
      <c r="D132" s="26">
        <v>1</v>
      </c>
      <c r="E132" s="26"/>
      <c r="F132" s="26"/>
    </row>
    <row r="133" spans="1:6" x14ac:dyDescent="0.25">
      <c r="A133" s="26"/>
      <c r="B133" s="61"/>
      <c r="C133" s="26"/>
      <c r="D133" s="26"/>
      <c r="E133" s="26"/>
      <c r="F133" s="26"/>
    </row>
    <row r="134" spans="1:6" x14ac:dyDescent="0.25">
      <c r="A134" s="27">
        <v>11</v>
      </c>
      <c r="B134" s="60" t="s">
        <v>53</v>
      </c>
      <c r="C134" s="26"/>
      <c r="D134" s="26"/>
      <c r="E134" s="26"/>
      <c r="F134" s="26"/>
    </row>
    <row r="135" spans="1:6" ht="45" x14ac:dyDescent="0.25">
      <c r="A135" s="26">
        <v>11.1</v>
      </c>
      <c r="B135" s="43" t="s">
        <v>35</v>
      </c>
      <c r="C135" s="26" t="s">
        <v>8</v>
      </c>
      <c r="D135" s="26">
        <v>1</v>
      </c>
      <c r="E135" s="26"/>
      <c r="F135" s="26"/>
    </row>
    <row r="136" spans="1:6" ht="45" x14ac:dyDescent="0.25">
      <c r="A136" s="26">
        <v>11.2</v>
      </c>
      <c r="B136" s="43" t="s">
        <v>36</v>
      </c>
      <c r="C136" s="26" t="s">
        <v>8</v>
      </c>
      <c r="D136" s="91">
        <v>1</v>
      </c>
      <c r="E136" s="26"/>
      <c r="F136" s="26"/>
    </row>
    <row r="137" spans="1:6" ht="18" customHeight="1" x14ac:dyDescent="0.25">
      <c r="A137" s="26">
        <v>11.3</v>
      </c>
      <c r="B137" s="43" t="s">
        <v>37</v>
      </c>
      <c r="C137" s="26" t="s">
        <v>29</v>
      </c>
      <c r="D137" s="54">
        <v>2</v>
      </c>
      <c r="E137" s="26"/>
      <c r="F137" s="26"/>
    </row>
    <row r="138" spans="1:6" ht="18" customHeight="1" x14ac:dyDescent="0.25">
      <c r="A138" s="26">
        <v>11.4</v>
      </c>
      <c r="B138" s="43" t="s">
        <v>65</v>
      </c>
      <c r="C138" s="26" t="s">
        <v>21</v>
      </c>
      <c r="D138" s="75">
        <v>25</v>
      </c>
      <c r="E138" s="26"/>
      <c r="F138" s="26"/>
    </row>
    <row r="139" spans="1:6" x14ac:dyDescent="0.25">
      <c r="A139" s="26"/>
      <c r="B139" s="61"/>
      <c r="C139" s="26"/>
      <c r="D139" s="75"/>
      <c r="E139" s="26"/>
      <c r="F139" s="26"/>
    </row>
    <row r="140" spans="1:6" x14ac:dyDescent="0.25">
      <c r="A140" s="27">
        <v>12</v>
      </c>
      <c r="B140" s="60" t="s">
        <v>50</v>
      </c>
      <c r="C140" s="26"/>
      <c r="D140" s="26"/>
      <c r="E140" s="26"/>
      <c r="F140" s="26"/>
    </row>
    <row r="141" spans="1:6" x14ac:dyDescent="0.25">
      <c r="A141" s="27"/>
      <c r="B141" s="63" t="s">
        <v>73</v>
      </c>
      <c r="C141" s="26"/>
      <c r="D141" s="26"/>
      <c r="E141" s="26"/>
      <c r="F141" s="26"/>
    </row>
    <row r="142" spans="1:6" ht="75" x14ac:dyDescent="0.25">
      <c r="A142" s="26">
        <v>12.1</v>
      </c>
      <c r="B142" s="43" t="s">
        <v>85</v>
      </c>
      <c r="C142" s="26" t="s">
        <v>29</v>
      </c>
      <c r="D142" s="26">
        <v>1</v>
      </c>
      <c r="E142" s="26"/>
      <c r="F142" s="26"/>
    </row>
    <row r="143" spans="1:6" ht="90" x14ac:dyDescent="0.25">
      <c r="A143" s="26">
        <v>12.2</v>
      </c>
      <c r="B143" s="43" t="s">
        <v>86</v>
      </c>
      <c r="C143" s="26" t="s">
        <v>29</v>
      </c>
      <c r="D143" s="26">
        <v>2</v>
      </c>
      <c r="E143" s="26"/>
      <c r="F143" s="26"/>
    </row>
    <row r="144" spans="1:6" ht="75" x14ac:dyDescent="0.25">
      <c r="A144" s="26">
        <v>12.3</v>
      </c>
      <c r="B144" s="43" t="s">
        <v>70</v>
      </c>
      <c r="C144" s="26" t="s">
        <v>29</v>
      </c>
      <c r="D144" s="26">
        <v>2</v>
      </c>
      <c r="E144" s="26"/>
      <c r="F144" s="26"/>
    </row>
    <row r="145" spans="1:6" x14ac:dyDescent="0.25">
      <c r="A145" s="26"/>
      <c r="B145" s="63" t="s">
        <v>139</v>
      </c>
      <c r="C145" s="26"/>
      <c r="D145" s="26"/>
      <c r="E145" s="26"/>
      <c r="F145" s="26"/>
    </row>
    <row r="146" spans="1:6" ht="75" x14ac:dyDescent="0.25">
      <c r="A146" s="26">
        <v>12.4</v>
      </c>
      <c r="B146" s="43" t="s">
        <v>140</v>
      </c>
      <c r="C146" s="26" t="s">
        <v>29</v>
      </c>
      <c r="D146" s="26">
        <v>1</v>
      </c>
      <c r="E146" s="26"/>
      <c r="F146" s="26"/>
    </row>
    <row r="147" spans="1:6" x14ac:dyDescent="0.25">
      <c r="A147" s="26"/>
      <c r="B147" s="61"/>
      <c r="C147" s="26"/>
      <c r="D147" s="26"/>
      <c r="E147" s="26"/>
      <c r="F147" s="26"/>
    </row>
    <row r="148" spans="1:6" x14ac:dyDescent="0.25">
      <c r="A148" s="27">
        <v>13</v>
      </c>
      <c r="B148" s="60" t="s">
        <v>101</v>
      </c>
      <c r="C148" s="26"/>
      <c r="D148" s="26"/>
      <c r="E148" s="26"/>
      <c r="F148" s="26"/>
    </row>
    <row r="149" spans="1:6" x14ac:dyDescent="0.25">
      <c r="A149" s="77"/>
      <c r="B149" s="63" t="s">
        <v>93</v>
      </c>
      <c r="C149" s="33"/>
      <c r="D149" s="26"/>
      <c r="E149" s="33"/>
      <c r="F149" s="33"/>
    </row>
    <row r="150" spans="1:6" ht="30" x14ac:dyDescent="0.25">
      <c r="A150" s="33">
        <v>13.4</v>
      </c>
      <c r="B150" s="51" t="s">
        <v>143</v>
      </c>
      <c r="C150" s="33" t="s">
        <v>13</v>
      </c>
      <c r="D150" s="73">
        <f>15*5</f>
        <v>75</v>
      </c>
      <c r="E150" s="33"/>
      <c r="F150" s="33"/>
    </row>
    <row r="151" spans="1:6" ht="45" x14ac:dyDescent="0.25">
      <c r="A151" s="26">
        <v>13.1</v>
      </c>
      <c r="B151" s="43" t="s">
        <v>75</v>
      </c>
      <c r="C151" s="26" t="s">
        <v>8</v>
      </c>
      <c r="D151" s="26">
        <v>1</v>
      </c>
      <c r="E151" s="26"/>
      <c r="F151" s="26"/>
    </row>
    <row r="152" spans="1:6" customFormat="1" ht="30" x14ac:dyDescent="0.25">
      <c r="A152" s="33">
        <v>13.2</v>
      </c>
      <c r="B152" s="43" t="s">
        <v>88</v>
      </c>
      <c r="C152" s="26" t="s">
        <v>13</v>
      </c>
      <c r="D152" s="52">
        <f>(2*4)+2*((0.1*4)+(0.1*2))</f>
        <v>9.1999999999999993</v>
      </c>
      <c r="E152" s="25"/>
      <c r="F152" s="25"/>
    </row>
    <row r="153" spans="1:6" x14ac:dyDescent="0.25">
      <c r="A153" s="77"/>
      <c r="B153" s="63" t="s">
        <v>94</v>
      </c>
      <c r="C153" s="33"/>
      <c r="D153" s="26"/>
      <c r="E153" s="33"/>
      <c r="F153" s="33"/>
    </row>
    <row r="154" spans="1:6" ht="30" x14ac:dyDescent="0.25">
      <c r="A154" s="26">
        <v>13.3</v>
      </c>
      <c r="B154" s="43" t="s">
        <v>34</v>
      </c>
      <c r="C154" s="26" t="s">
        <v>13</v>
      </c>
      <c r="D154" s="73">
        <f>C10*2.1</f>
        <v>86.94</v>
      </c>
      <c r="E154" s="26"/>
      <c r="F154" s="26"/>
    </row>
    <row r="155" spans="1:6" x14ac:dyDescent="0.25">
      <c r="A155" s="77"/>
      <c r="B155" s="63" t="s">
        <v>92</v>
      </c>
      <c r="C155" s="33"/>
      <c r="D155" s="26"/>
      <c r="E155" s="33"/>
      <c r="F155" s="33"/>
    </row>
    <row r="156" spans="1:6" x14ac:dyDescent="0.25">
      <c r="A156" s="33">
        <v>13.4</v>
      </c>
      <c r="B156" s="51" t="s">
        <v>144</v>
      </c>
      <c r="C156" s="33" t="s">
        <v>13</v>
      </c>
      <c r="D156" s="73">
        <f>15*5</f>
        <v>75</v>
      </c>
      <c r="E156" s="33"/>
      <c r="F156" s="33"/>
    </row>
    <row r="157" spans="1:6" ht="45" x14ac:dyDescent="0.25">
      <c r="A157" s="33">
        <v>13.5</v>
      </c>
      <c r="B157" s="43" t="s">
        <v>76</v>
      </c>
      <c r="C157" s="26" t="s">
        <v>21</v>
      </c>
      <c r="D157" s="52">
        <f>5*3</f>
        <v>15</v>
      </c>
      <c r="E157" s="25"/>
      <c r="F157" s="25"/>
    </row>
    <row r="158" spans="1:6" ht="45" x14ac:dyDescent="0.25">
      <c r="A158" s="33">
        <v>13.6</v>
      </c>
      <c r="B158" s="43" t="s">
        <v>130</v>
      </c>
      <c r="C158" s="26" t="s">
        <v>8</v>
      </c>
      <c r="D158" s="26">
        <v>2</v>
      </c>
      <c r="E158" s="26"/>
      <c r="F158" s="26"/>
    </row>
    <row r="159" spans="1:6" customFormat="1" ht="30" x14ac:dyDescent="0.25">
      <c r="A159" s="33">
        <v>13.7</v>
      </c>
      <c r="B159" s="43" t="s">
        <v>131</v>
      </c>
      <c r="C159" s="26" t="s">
        <v>8</v>
      </c>
      <c r="D159" s="26">
        <v>1</v>
      </c>
      <c r="E159" s="26"/>
      <c r="F159" s="26"/>
    </row>
    <row r="160" spans="1:6" x14ac:dyDescent="0.25">
      <c r="A160" s="77"/>
      <c r="B160" s="63" t="s">
        <v>145</v>
      </c>
      <c r="C160" s="33"/>
      <c r="D160" s="26"/>
      <c r="E160" s="33"/>
      <c r="F160" s="33"/>
    </row>
    <row r="161" spans="1:6" x14ac:dyDescent="0.25">
      <c r="A161" s="33">
        <v>13.4</v>
      </c>
      <c r="B161" s="51" t="s">
        <v>146</v>
      </c>
      <c r="C161" s="33" t="s">
        <v>13</v>
      </c>
      <c r="D161" s="73">
        <f>15*5</f>
        <v>75</v>
      </c>
      <c r="E161" s="33"/>
      <c r="F161" s="33"/>
    </row>
    <row r="162" spans="1:6" ht="45" x14ac:dyDescent="0.25">
      <c r="A162" s="33">
        <v>13.5</v>
      </c>
      <c r="B162" s="43" t="s">
        <v>76</v>
      </c>
      <c r="C162" s="26" t="s">
        <v>21</v>
      </c>
      <c r="D162" s="52">
        <f>5*2</f>
        <v>10</v>
      </c>
      <c r="E162" s="25"/>
      <c r="F162" s="25"/>
    </row>
    <row r="163" spans="1:6" ht="15.75" thickBot="1" x14ac:dyDescent="0.3">
      <c r="A163" s="37"/>
      <c r="B163" s="66"/>
      <c r="C163" s="57"/>
      <c r="D163" s="57"/>
      <c r="E163" s="69" t="s">
        <v>43</v>
      </c>
      <c r="F163" s="70"/>
    </row>
    <row r="164" spans="1:6" ht="15.75" thickTop="1" x14ac:dyDescent="0.25">
      <c r="A164" s="37"/>
      <c r="B164" s="66"/>
      <c r="C164" s="37"/>
      <c r="D164" s="37"/>
      <c r="E164" s="41"/>
      <c r="F164" s="41"/>
    </row>
    <row r="165" spans="1:6" x14ac:dyDescent="0.25">
      <c r="A165" s="37"/>
      <c r="B165" s="66"/>
      <c r="C165" s="37"/>
      <c r="D165" s="37"/>
      <c r="E165" s="41"/>
      <c r="F165" s="41"/>
    </row>
  </sheetData>
  <mergeCells count="2">
    <mergeCell ref="A1:F1"/>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&amp;R&amp;9&amp;KFF0000B. KAMADHOO
&amp;K01+000 Waste Management Centre BOQ</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zoomScale="115" zoomScaleNormal="115" workbookViewId="0">
      <selection activeCell="D13" sqref="D13"/>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100" t="s">
        <v>142</v>
      </c>
      <c r="C1" s="100"/>
      <c r="D1" s="100"/>
      <c r="E1" s="23"/>
      <c r="F1" s="23"/>
      <c r="G1" s="23"/>
    </row>
    <row r="2" spans="2:8" s="22" customFormat="1" ht="15.75" x14ac:dyDescent="0.25">
      <c r="B2" s="100" t="s">
        <v>42</v>
      </c>
      <c r="C2" s="100"/>
      <c r="D2" s="100"/>
      <c r="E2" s="23"/>
      <c r="F2" s="23"/>
      <c r="G2" s="23"/>
    </row>
    <row r="3" spans="2:8" s="22" customFormat="1" ht="15.75" x14ac:dyDescent="0.25">
      <c r="B3" s="99" t="s">
        <v>49</v>
      </c>
      <c r="C3" s="99"/>
      <c r="D3" s="99"/>
      <c r="E3" s="24"/>
      <c r="F3" s="24"/>
      <c r="G3" s="24"/>
    </row>
    <row r="4" spans="2:8" x14ac:dyDescent="0.25">
      <c r="B4" s="2"/>
      <c r="C4" s="2"/>
      <c r="D4" s="2"/>
      <c r="E4" s="3"/>
      <c r="F4" s="3"/>
      <c r="G4" s="3"/>
      <c r="H4" s="4"/>
    </row>
    <row r="5" spans="2:8" s="1" customFormat="1" ht="23.25" customHeight="1" x14ac:dyDescent="0.25">
      <c r="B5" s="9" t="s">
        <v>44</v>
      </c>
      <c r="C5" s="9" t="s">
        <v>1</v>
      </c>
      <c r="D5" s="9" t="s">
        <v>5</v>
      </c>
      <c r="E5" s="6"/>
      <c r="F5" s="6"/>
      <c r="G5" s="6"/>
      <c r="H5" s="7"/>
    </row>
    <row r="6" spans="2:8" s="1" customFormat="1" ht="23.25" customHeight="1" x14ac:dyDescent="0.25">
      <c r="B6" s="6">
        <v>1</v>
      </c>
      <c r="C6" s="8" t="s">
        <v>38</v>
      </c>
      <c r="D6" s="6"/>
      <c r="E6" s="5"/>
      <c r="F6" s="6"/>
      <c r="G6" s="6"/>
      <c r="H6" s="7"/>
    </row>
    <row r="7" spans="2:8" s="1" customFormat="1" ht="23.25" customHeight="1" x14ac:dyDescent="0.25">
      <c r="B7" s="10">
        <v>2</v>
      </c>
      <c r="C7" s="11" t="s">
        <v>45</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14</v>
      </c>
      <c r="D9" s="13"/>
    </row>
    <row r="10" spans="2:8" s="1" customFormat="1" ht="23.25" customHeight="1" x14ac:dyDescent="0.25">
      <c r="B10" s="10">
        <v>5</v>
      </c>
      <c r="C10" s="14" t="s">
        <v>20</v>
      </c>
      <c r="D10" s="13"/>
    </row>
    <row r="11" spans="2:8" s="1" customFormat="1" ht="23.25" customHeight="1" x14ac:dyDescent="0.25">
      <c r="B11" s="10">
        <v>6</v>
      </c>
      <c r="C11" s="14" t="s">
        <v>22</v>
      </c>
      <c r="D11" s="13"/>
    </row>
    <row r="12" spans="2:8" s="1" customFormat="1" ht="23.25" customHeight="1" x14ac:dyDescent="0.25">
      <c r="B12" s="10">
        <v>7</v>
      </c>
      <c r="C12" s="14" t="s">
        <v>24</v>
      </c>
      <c r="D12" s="13"/>
    </row>
    <row r="13" spans="2:8" s="1" customFormat="1" ht="23.25" customHeight="1" x14ac:dyDescent="0.25">
      <c r="B13" s="10">
        <v>8</v>
      </c>
      <c r="C13" s="14" t="s">
        <v>27</v>
      </c>
      <c r="D13" s="13"/>
    </row>
    <row r="14" spans="2:8" s="1" customFormat="1" ht="23.25" customHeight="1" x14ac:dyDescent="0.25">
      <c r="B14" s="10">
        <v>9</v>
      </c>
      <c r="C14" s="14" t="s">
        <v>51</v>
      </c>
      <c r="D14" s="13"/>
    </row>
    <row r="15" spans="2:8" s="1" customFormat="1" ht="23.25" customHeight="1" x14ac:dyDescent="0.25">
      <c r="B15" s="10">
        <v>10</v>
      </c>
      <c r="C15" s="14" t="s">
        <v>52</v>
      </c>
      <c r="D15" s="13"/>
    </row>
    <row r="16" spans="2:8" s="1" customFormat="1" ht="23.25" customHeight="1" x14ac:dyDescent="0.25">
      <c r="B16" s="10">
        <v>11</v>
      </c>
      <c r="C16" s="14" t="s">
        <v>53</v>
      </c>
      <c r="D16" s="13"/>
    </row>
    <row r="17" spans="2:4" s="1" customFormat="1" ht="23.25" customHeight="1" x14ac:dyDescent="0.25">
      <c r="B17" s="10">
        <v>12</v>
      </c>
      <c r="C17" s="14" t="s">
        <v>50</v>
      </c>
      <c r="D17" s="13"/>
    </row>
    <row r="18" spans="2:4" s="1" customFormat="1" ht="23.25" customHeight="1" x14ac:dyDescent="0.25">
      <c r="B18" s="10">
        <v>13</v>
      </c>
      <c r="C18" s="14" t="s">
        <v>23</v>
      </c>
      <c r="D18" s="13"/>
    </row>
    <row r="19" spans="2:4" ht="22.5" customHeight="1" x14ac:dyDescent="0.25">
      <c r="B19" s="17"/>
      <c r="C19" s="18" t="s">
        <v>46</v>
      </c>
      <c r="D19" s="17"/>
    </row>
    <row r="20" spans="2:4" ht="21.75" customHeight="1" x14ac:dyDescent="0.25">
      <c r="B20" s="16"/>
      <c r="C20" s="19" t="s">
        <v>47</v>
      </c>
      <c r="D20" s="16"/>
    </row>
    <row r="21" spans="2:4" ht="9" customHeight="1" x14ac:dyDescent="0.25">
      <c r="C21" s="20"/>
    </row>
    <row r="22" spans="2:4" ht="25.5" customHeight="1" thickBot="1" x14ac:dyDescent="0.3">
      <c r="B22" s="15"/>
      <c r="C22" s="21" t="s">
        <v>48</v>
      </c>
      <c r="D22"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Eyman Ismail</cp:lastModifiedBy>
  <cp:lastPrinted>2015-02-19T11:27:46Z</cp:lastPrinted>
  <dcterms:created xsi:type="dcterms:W3CDTF">2013-06-30T08:40:01Z</dcterms:created>
  <dcterms:modified xsi:type="dcterms:W3CDTF">2018-01-10T07:42:11Z</dcterms:modified>
</cp:coreProperties>
</file>