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ater and Sanitation\EditShare\Shafraz\1. PROJECTS\Works\Construction of Pump Station Boundry Wall at S. Hithadhoo\Drawings &amp; BOQs\"/>
    </mc:Choice>
  </mc:AlternateContent>
  <bookViews>
    <workbookView xWindow="0" yWindow="0" windowWidth="21570" windowHeight="8055" activeTab="4"/>
  </bookViews>
  <sheets>
    <sheet name="Main Summary" sheetId="5" r:id="rId1"/>
    <sheet name="Summary of PS-1" sheetId="2" r:id="rId2"/>
    <sheet name="BoQ of PS-1" sheetId="1" r:id="rId3"/>
    <sheet name="Summary of PS-2" sheetId="6" r:id="rId4"/>
    <sheet name="BoQ of PS-2" sheetId="7" r:id="rId5"/>
    <sheet name="Reinforcement" sheetId="3" state="hidden" r:id="rId6"/>
    <sheet name="Formwork" sheetId="4" state="hidden" r:id="rId7"/>
  </sheets>
  <calcPr calcId="162913"/>
</workbook>
</file>

<file path=xl/calcChain.xml><?xml version="1.0" encoding="utf-8"?>
<calcChain xmlns="http://schemas.openxmlformats.org/spreadsheetml/2006/main">
  <c r="F114" i="7" l="1"/>
  <c r="F113" i="7"/>
  <c r="F112" i="7"/>
  <c r="F111" i="7"/>
  <c r="F110" i="7"/>
  <c r="F109" i="7"/>
  <c r="F108" i="7"/>
  <c r="F107" i="7"/>
  <c r="F106" i="7"/>
  <c r="F105" i="7"/>
  <c r="F104" i="7"/>
  <c r="F103" i="7"/>
  <c r="F102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4" i="7"/>
  <c r="F83" i="7"/>
  <c r="F82" i="7"/>
  <c r="F79" i="7"/>
  <c r="F78" i="7"/>
  <c r="F77" i="7"/>
  <c r="F76" i="7"/>
  <c r="F75" i="7"/>
  <c r="F74" i="7"/>
  <c r="F73" i="7"/>
  <c r="F72" i="7"/>
  <c r="F71" i="7"/>
  <c r="F68" i="7"/>
  <c r="F67" i="7"/>
  <c r="F64" i="7"/>
  <c r="F63" i="7"/>
  <c r="F62" i="7"/>
  <c r="F61" i="7"/>
  <c r="F58" i="7"/>
  <c r="F57" i="7"/>
  <c r="F54" i="7"/>
  <c r="F53" i="7"/>
  <c r="F49" i="7"/>
  <c r="F48" i="7"/>
  <c r="F44" i="7"/>
  <c r="F43" i="7"/>
  <c r="F39" i="7"/>
  <c r="F38" i="7"/>
  <c r="F37" i="7"/>
  <c r="F36" i="7"/>
  <c r="F32" i="7"/>
  <c r="D32" i="7"/>
  <c r="D31" i="7"/>
  <c r="F31" i="7" s="1"/>
  <c r="F29" i="7"/>
  <c r="D29" i="7"/>
  <c r="D28" i="7"/>
  <c r="F28" i="7" s="1"/>
  <c r="F26" i="7"/>
  <c r="D26" i="7"/>
  <c r="D25" i="7"/>
  <c r="F25" i="7" s="1"/>
  <c r="F20" i="7"/>
  <c r="F19" i="7"/>
  <c r="F18" i="7"/>
  <c r="F17" i="7"/>
  <c r="F14" i="7"/>
  <c r="F13" i="7"/>
  <c r="F12" i="7"/>
  <c r="F11" i="7"/>
  <c r="F7" i="7"/>
  <c r="F115" i="7" s="1"/>
  <c r="F6" i="7"/>
  <c r="D21" i="6"/>
  <c r="D22" i="6" s="1"/>
  <c r="D26" i="1" l="1"/>
  <c r="D25" i="1"/>
  <c r="F83" i="1" l="1"/>
  <c r="F84" i="1"/>
  <c r="F79" i="1" l="1"/>
  <c r="F78" i="1"/>
  <c r="F77" i="1"/>
  <c r="F76" i="1"/>
  <c r="F75" i="1"/>
  <c r="F53" i="1"/>
  <c r="F54" i="1"/>
  <c r="D32" i="1"/>
  <c r="F32" i="1" s="1"/>
  <c r="D31" i="1"/>
  <c r="F31" i="1" s="1"/>
  <c r="D29" i="1"/>
  <c r="F29" i="1" s="1"/>
  <c r="D28" i="1"/>
  <c r="F26" i="1"/>
  <c r="F25" i="1"/>
  <c r="F28" i="1"/>
  <c r="F13" i="1"/>
  <c r="D21" i="2" l="1"/>
  <c r="D22" i="2" s="1"/>
  <c r="F6" i="1"/>
  <c r="F7" i="1"/>
  <c r="F37" i="1"/>
  <c r="F38" i="1"/>
  <c r="F39" i="1"/>
  <c r="F61" i="1"/>
  <c r="F62" i="1"/>
  <c r="F63" i="1"/>
  <c r="F64" i="1"/>
  <c r="F67" i="1"/>
  <c r="F68" i="1"/>
  <c r="F73" i="1"/>
  <c r="F74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I47" i="3" l="1"/>
  <c r="I43" i="3"/>
  <c r="I42" i="3"/>
  <c r="I39" i="3"/>
  <c r="I35" i="3"/>
  <c r="I31" i="3"/>
  <c r="I27" i="3"/>
  <c r="I23" i="3"/>
  <c r="I14" i="3"/>
  <c r="I11" i="3"/>
  <c r="I8" i="3"/>
  <c r="I5" i="3"/>
  <c r="G8" i="3"/>
  <c r="G11" i="3"/>
  <c r="G14" i="3"/>
  <c r="G23" i="3"/>
  <c r="G27" i="3"/>
  <c r="G31" i="3"/>
  <c r="G35" i="3"/>
  <c r="G39" i="3"/>
  <c r="G42" i="3"/>
  <c r="G43" i="3"/>
  <c r="G47" i="3"/>
  <c r="G5" i="3"/>
  <c r="E47" i="3"/>
  <c r="E43" i="3"/>
  <c r="E42" i="3"/>
  <c r="E39" i="3"/>
  <c r="E35" i="3"/>
  <c r="E31" i="3"/>
  <c r="E27" i="3"/>
  <c r="E23" i="3"/>
  <c r="E14" i="3"/>
  <c r="E11" i="3"/>
  <c r="E8" i="3"/>
  <c r="E5" i="3"/>
  <c r="D27" i="4"/>
  <c r="D26" i="4"/>
  <c r="B27" i="4"/>
  <c r="D24" i="4"/>
  <c r="B24" i="4"/>
  <c r="D22" i="4"/>
  <c r="B22" i="4"/>
  <c r="D20" i="4"/>
  <c r="B20" i="4"/>
  <c r="D18" i="4"/>
  <c r="B18" i="4"/>
  <c r="B17" i="4"/>
  <c r="D14" i="4"/>
  <c r="B14" i="4"/>
  <c r="B13" i="4"/>
  <c r="B12" i="4"/>
  <c r="B11" i="4"/>
  <c r="D9" i="4"/>
  <c r="B9" i="4"/>
  <c r="D7" i="4"/>
  <c r="B7" i="4"/>
  <c r="D5" i="4"/>
  <c r="B5" i="4"/>
  <c r="C3" i="4"/>
  <c r="D3" i="4" s="1"/>
  <c r="F36" i="1" s="1"/>
  <c r="B3" i="4"/>
  <c r="D47" i="3"/>
  <c r="D46" i="3"/>
  <c r="D43" i="3"/>
  <c r="C43" i="3"/>
  <c r="D42" i="3"/>
  <c r="D39" i="3"/>
  <c r="D38" i="3"/>
  <c r="D35" i="3"/>
  <c r="D34" i="3"/>
  <c r="D31" i="3"/>
  <c r="D30" i="3"/>
  <c r="D27" i="3"/>
  <c r="D26" i="3"/>
  <c r="D22" i="3"/>
  <c r="D23" i="3"/>
  <c r="D21" i="3"/>
  <c r="D19" i="3"/>
  <c r="D18" i="3"/>
  <c r="D17" i="3"/>
  <c r="D14" i="3"/>
  <c r="D11" i="3"/>
  <c r="C11" i="3"/>
  <c r="D8" i="3"/>
  <c r="D5" i="3"/>
  <c r="D4" i="3"/>
  <c r="F44" i="1" l="1"/>
  <c r="F72" i="1" l="1"/>
  <c r="F71" i="1"/>
  <c r="F82" i="1"/>
  <c r="F49" i="1"/>
  <c r="F20" i="1"/>
  <c r="F18" i="1"/>
  <c r="F19" i="1"/>
  <c r="F17" i="1"/>
  <c r="F14" i="1"/>
  <c r="F12" i="1"/>
  <c r="F11" i="1"/>
  <c r="F43" i="1" l="1"/>
  <c r="F58" i="1" l="1"/>
  <c r="F57" i="1" l="1"/>
  <c r="F48" i="1"/>
  <c r="F115" i="1" l="1"/>
  <c r="D8" i="5" l="1"/>
  <c r="D24" i="6"/>
  <c r="D10" i="5"/>
  <c r="D24" i="2"/>
  <c r="D7" i="5"/>
</calcChain>
</file>

<file path=xl/sharedStrings.xml><?xml version="1.0" encoding="utf-8"?>
<sst xmlns="http://schemas.openxmlformats.org/spreadsheetml/2006/main" count="468" uniqueCount="147">
  <si>
    <t>No</t>
  </si>
  <si>
    <t>Item</t>
  </si>
  <si>
    <t>Unit</t>
  </si>
  <si>
    <t>Quantity</t>
  </si>
  <si>
    <t>Rate</t>
  </si>
  <si>
    <t>Amount</t>
  </si>
  <si>
    <t>Earth works</t>
  </si>
  <si>
    <t>LS</t>
  </si>
  <si>
    <t>Allow for all excavation work for foundations as follows</t>
  </si>
  <si>
    <t>m3</t>
  </si>
  <si>
    <t>Flood light pole</t>
  </si>
  <si>
    <t>m2</t>
  </si>
  <si>
    <t>Concrete works</t>
  </si>
  <si>
    <t>Masonary works</t>
  </si>
  <si>
    <t>m</t>
  </si>
  <si>
    <t>Plastering works</t>
  </si>
  <si>
    <t>Others</t>
  </si>
  <si>
    <t>Nos</t>
  </si>
  <si>
    <t>Preliminaries</t>
  </si>
  <si>
    <t>Clean up site upon completion of works</t>
  </si>
  <si>
    <t>Bill of Quantities</t>
  </si>
  <si>
    <t>Bill No</t>
  </si>
  <si>
    <t>Sub Total</t>
  </si>
  <si>
    <t>GST 6%</t>
  </si>
  <si>
    <t>GRAND TOTAL</t>
  </si>
  <si>
    <t>SUMMARY SHEET</t>
  </si>
  <si>
    <t>Doors and windows</t>
  </si>
  <si>
    <t>Structural steel works</t>
  </si>
  <si>
    <t>Electrical works</t>
  </si>
  <si>
    <t xml:space="preserve">TOTAL </t>
  </si>
  <si>
    <t>150mm thick walls</t>
  </si>
  <si>
    <t>L</t>
  </si>
  <si>
    <t>NO</t>
  </si>
  <si>
    <t>Storage area footings</t>
  </si>
  <si>
    <t>Supply and fix roof sheets for waste storage area as shown on drawing</t>
  </si>
  <si>
    <t>Provide flashing sheet on all areas required for roofing area</t>
  </si>
  <si>
    <t>Provide and fix lysaght gutter</t>
  </si>
  <si>
    <t>Roofing works</t>
  </si>
  <si>
    <t>Provide and fix 75mm down pipe</t>
  </si>
  <si>
    <t>nos</t>
  </si>
  <si>
    <t>Painting works</t>
  </si>
  <si>
    <t>Applying primer and 2 paint coats on all fence walls - GREY colour</t>
  </si>
  <si>
    <t>Provide 25 sqmm 4 core power supply cable from nearest distribution box to waste yard distribution board</t>
  </si>
  <si>
    <t>Compost slab</t>
  </si>
  <si>
    <t>T10 bars</t>
  </si>
  <si>
    <t>no</t>
  </si>
  <si>
    <t>TOT (m)</t>
  </si>
  <si>
    <t>B1 beams</t>
  </si>
  <si>
    <t>B2 beams</t>
  </si>
  <si>
    <t>B3 beams</t>
  </si>
  <si>
    <t>Leachate tanks</t>
  </si>
  <si>
    <t>Sorting slab</t>
  </si>
  <si>
    <t>Well cover</t>
  </si>
  <si>
    <t>Well base</t>
  </si>
  <si>
    <t>Storage area slab</t>
  </si>
  <si>
    <t>R6 bars</t>
  </si>
  <si>
    <t>Line footing</t>
  </si>
  <si>
    <t>T12 bars</t>
  </si>
  <si>
    <t>Indoor sorting platform</t>
  </si>
  <si>
    <t>Perimeter fence column footings</t>
  </si>
  <si>
    <t>Area</t>
  </si>
  <si>
    <t>Tot sqm</t>
  </si>
  <si>
    <t>Outdoor sorting slab</t>
  </si>
  <si>
    <t>Line footing for wall</t>
  </si>
  <si>
    <t>Number of bars</t>
  </si>
  <si>
    <t>Tonnage</t>
  </si>
  <si>
    <t>Reinforcement</t>
  </si>
  <si>
    <t>Formwork</t>
  </si>
  <si>
    <t>Rate shall include all cuts, laps and tying rebars with binding wires</t>
  </si>
  <si>
    <t>Rate shall include all cuts, joints, trims fixing timber framing members</t>
  </si>
  <si>
    <t>Cleanup vegetation including cutting big trees and removing the tree stumps. Contractor should dispose these in a location identified by the council</t>
  </si>
  <si>
    <t>Additions</t>
  </si>
  <si>
    <t>Additions and omissions</t>
  </si>
  <si>
    <t>Eathworks</t>
  </si>
  <si>
    <t>Masonry works</t>
  </si>
  <si>
    <t>Roofing</t>
  </si>
  <si>
    <t>Omissions</t>
  </si>
  <si>
    <t>Wall footing</t>
  </si>
  <si>
    <t>Foundation F1</t>
  </si>
  <si>
    <t>Levelling and compaction guardhouse</t>
  </si>
  <si>
    <t>Backfilling for guardhouse</t>
  </si>
  <si>
    <t>Wall footings</t>
  </si>
  <si>
    <t>Column C1</t>
  </si>
  <si>
    <t>Roof beam RB1</t>
  </si>
  <si>
    <t>Columns C1</t>
  </si>
  <si>
    <t>Roof beams RB1</t>
  </si>
  <si>
    <t>1.2m high wall for perimeter fence</t>
  </si>
  <si>
    <t>Full height wall for guardroom</t>
  </si>
  <si>
    <t>50 dia GI pipe</t>
  </si>
  <si>
    <t>38 dia GI pipe</t>
  </si>
  <si>
    <t>Perimeter fence and Gate 1. Rate shall include all cuts, welds and applying protective coating on welded joints</t>
  </si>
  <si>
    <t>Applying primer and 2 paint coats on full height walls of guardhouse - White colour</t>
  </si>
  <si>
    <t>Provide 3 phase power sockets in guard room. Rate shall include connection to circuit breaker</t>
  </si>
  <si>
    <t>Provide 100mm ceiling mount light in guardhouse, including switch. Rate shall include connection to circuit breaker</t>
  </si>
  <si>
    <t>Supply and fix electric meter, 4 pole MCCB, 3 Phase distribution board. Earth link and connection to earth rod with proper earth pit should be provided as well</t>
  </si>
  <si>
    <t>D1</t>
  </si>
  <si>
    <t>W1</t>
  </si>
  <si>
    <t>Provide 50 x 100 rafters as shown</t>
  </si>
  <si>
    <t>Provide 50 x 35 battens as shown</t>
  </si>
  <si>
    <t>50 x 50 PVC coated mesh for fence and Gate G1. Rate shall include properly securing the mesh to G.I steel frame</t>
  </si>
  <si>
    <t>Roofing and ceiling</t>
  </si>
  <si>
    <t>Cement board eaves</t>
  </si>
  <si>
    <t>Concealed ceiling in guard house</t>
  </si>
  <si>
    <t>50 thk floor finish inside guardhouse</t>
  </si>
  <si>
    <t>Polywool thermal insulation single side</t>
  </si>
  <si>
    <t>kgs</t>
  </si>
  <si>
    <t>GI metal sheet in Gate G1</t>
  </si>
  <si>
    <t>4.1.1</t>
  </si>
  <si>
    <t>4.1.2</t>
  </si>
  <si>
    <t>4.2.1</t>
  </si>
  <si>
    <t>4.2.2</t>
  </si>
  <si>
    <t>4.3.1</t>
  </si>
  <si>
    <t>4.3.2</t>
  </si>
  <si>
    <t>8.1.1</t>
  </si>
  <si>
    <t>8.1.2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</si>
  <si>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</si>
  <si>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</si>
  <si>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</si>
  <si>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</si>
  <si>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</si>
  <si>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</si>
  <si>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</si>
  <si>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</si>
  <si>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</si>
  <si>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</si>
  <si>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</si>
  <si>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</si>
  <si>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</si>
  <si>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14.2.1</t>
  </si>
  <si>
    <t>14.2.2</t>
  </si>
  <si>
    <t>14.2.3</t>
  </si>
  <si>
    <t>14.2.4</t>
  </si>
  <si>
    <t>14.2.5</t>
  </si>
  <si>
    <t>14.2.6</t>
  </si>
  <si>
    <t>14.2.7</t>
  </si>
  <si>
    <t>14.2.8</t>
  </si>
  <si>
    <t>14.2.9</t>
  </si>
  <si>
    <t>14.2.10</t>
  </si>
  <si>
    <t>14.2.11</t>
  </si>
  <si>
    <t>14.2.12</t>
  </si>
  <si>
    <t>14.2.13</t>
  </si>
  <si>
    <t>CONSTRUCTION OF PUMP STATION BOUNDARY WALL - PUMP STATION 1</t>
  </si>
  <si>
    <t>CONSTRUCTION OF PUMP STATION BOUNDARY WALL - PUMP STATION 2</t>
  </si>
  <si>
    <t xml:space="preserve">CONSTRUCTION OF PUMP STATION BOUNDARY WALL </t>
  </si>
  <si>
    <t>MAIN SUMMARY SHEET</t>
  </si>
  <si>
    <t>Grand Total of Summary of PS-1</t>
  </si>
  <si>
    <t>Grant Total of Summary of PS-2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</si>
</sst>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 wrapText="1" indent="1"/>
    </xf>
    <xf numFmtId="0" fontId="0" fillId="0" borderId="6" xfId="0" applyFont="1" applyBorder="1" applyAlignment="1">
      <alignment horizontal="center" vertical="center"/>
    </xf>
    <xf numFmtId="0" fontId="2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left" wrapText="1" indent="1"/>
    </xf>
    <xf numFmtId="0" fontId="0" fillId="0" borderId="6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 inden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wrapText="1" indent="1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wrapText="1" indent="1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left" wrapText="1" indent="2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right"/>
    </xf>
    <xf numFmtId="0" fontId="0" fillId="0" borderId="9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2"/>
    </xf>
    <xf numFmtId="2" fontId="0" fillId="0" borderId="9" xfId="0" applyNumberFormat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43" fontId="2" fillId="0" borderId="8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3" fontId="2" fillId="0" borderId="1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43" fontId="2" fillId="0" borderId="7" xfId="0" applyNumberFormat="1" applyFont="1" applyBorder="1" applyAlignment="1">
      <alignment vertical="center"/>
    </xf>
    <xf numFmtId="43" fontId="0" fillId="0" borderId="6" xfId="1" applyFont="1" applyBorder="1" applyAlignment="1">
      <alignment horizontal="center"/>
    </xf>
    <xf numFmtId="43" fontId="2" fillId="0" borderId="6" xfId="1" applyFont="1" applyBorder="1" applyAlignment="1">
      <alignment horizontal="center"/>
    </xf>
    <xf numFmtId="43" fontId="0" fillId="0" borderId="6" xfId="1" applyFont="1" applyBorder="1"/>
    <xf numFmtId="43" fontId="0" fillId="0" borderId="10" xfId="1" applyFont="1" applyBorder="1"/>
    <xf numFmtId="43" fontId="0" fillId="0" borderId="9" xfId="1" applyFont="1" applyBorder="1"/>
    <xf numFmtId="43" fontId="0" fillId="0" borderId="5" xfId="1" applyFont="1" applyBorder="1"/>
    <xf numFmtId="43" fontId="0" fillId="0" borderId="12" xfId="1" applyFont="1" applyBorder="1"/>
    <xf numFmtId="0" fontId="7" fillId="0" borderId="6" xfId="0" applyFont="1" applyBorder="1" applyAlignment="1">
      <alignment horizontal="left" indent="1"/>
    </xf>
    <xf numFmtId="164" fontId="0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indent="1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6" xfId="0" applyFill="1" applyBorder="1" applyAlignment="1">
      <alignment horizontal="left" wrapText="1" indent="1"/>
    </xf>
    <xf numFmtId="0" fontId="0" fillId="0" borderId="10" xfId="0" applyFill="1" applyBorder="1" applyAlignment="1">
      <alignment horizontal="left" wrapText="1" indent="1"/>
    </xf>
    <xf numFmtId="0" fontId="0" fillId="0" borderId="6" xfId="0" applyFill="1" applyBorder="1" applyAlignment="1">
      <alignment horizontal="left" indent="1"/>
    </xf>
    <xf numFmtId="16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 applyAlignment="1">
      <alignment horizontal="left" indent="2"/>
    </xf>
    <xf numFmtId="1" fontId="0" fillId="0" borderId="9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left" wrapText="1"/>
    </xf>
    <xf numFmtId="0" fontId="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indent="1"/>
    </xf>
    <xf numFmtId="43" fontId="2" fillId="0" borderId="13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43" fontId="0" fillId="0" borderId="11" xfId="0" applyNumberFormat="1" applyBorder="1" applyAlignment="1">
      <alignment vertical="center"/>
    </xf>
    <xf numFmtId="0" fontId="0" fillId="0" borderId="9" xfId="0" applyBorder="1" applyAlignment="1">
      <alignment horizontal="left" indent="3"/>
    </xf>
    <xf numFmtId="43" fontId="0" fillId="0" borderId="6" xfId="1" applyFont="1" applyBorder="1" applyAlignment="1">
      <alignment horizontal="right" vertical="center"/>
    </xf>
    <xf numFmtId="43" fontId="0" fillId="0" borderId="10" xfId="1" applyFont="1" applyBorder="1" applyAlignment="1">
      <alignment horizontal="right" vertical="center"/>
    </xf>
    <xf numFmtId="43" fontId="0" fillId="0" borderId="5" xfId="1" applyFont="1" applyBorder="1" applyAlignment="1">
      <alignment horizontal="right" vertical="center"/>
    </xf>
    <xf numFmtId="43" fontId="2" fillId="0" borderId="1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2" fillId="0" borderId="5" xfId="1" applyFont="1" applyBorder="1" applyAlignment="1">
      <alignment horizontal="right"/>
    </xf>
    <xf numFmtId="43" fontId="0" fillId="0" borderId="6" xfId="1" applyFont="1" applyBorder="1" applyAlignment="1">
      <alignment horizontal="right"/>
    </xf>
    <xf numFmtId="43" fontId="2" fillId="0" borderId="6" xfId="1" applyFont="1" applyBorder="1" applyAlignment="1">
      <alignment horizontal="right"/>
    </xf>
    <xf numFmtId="43" fontId="0" fillId="0" borderId="9" xfId="1" applyFont="1" applyBorder="1" applyAlignment="1">
      <alignment horizontal="right" vertical="center"/>
    </xf>
    <xf numFmtId="43" fontId="0" fillId="0" borderId="12" xfId="1" applyFont="1" applyBorder="1" applyAlignment="1">
      <alignment horizontal="right" vertical="center"/>
    </xf>
    <xf numFmtId="43" fontId="0" fillId="0" borderId="0" xfId="1" applyFont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0" fillId="0" borderId="10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D9" sqref="D9"/>
    </sheetView>
  </sheetViews>
  <sheetFormatPr defaultRowHeight="15" x14ac:dyDescent="0.25"/>
  <cols>
    <col min="1" max="1" width="2.42578125" customWidth="1"/>
    <col min="2" max="2" width="13.42578125" customWidth="1"/>
    <col min="3" max="3" width="37" customWidth="1"/>
    <col min="4" max="4" width="22.42578125" customWidth="1"/>
  </cols>
  <sheetData>
    <row r="1" spans="2:8" s="32" customFormat="1" ht="15.75" x14ac:dyDescent="0.25">
      <c r="B1" s="116" t="s">
        <v>143</v>
      </c>
      <c r="C1" s="116"/>
      <c r="D1" s="116"/>
      <c r="E1" s="33"/>
      <c r="F1" s="33"/>
      <c r="G1" s="33"/>
    </row>
    <row r="2" spans="2:8" s="32" customFormat="1" ht="15.75" x14ac:dyDescent="0.25">
      <c r="B2" s="116"/>
      <c r="C2" s="116"/>
      <c r="D2" s="116"/>
      <c r="E2" s="33"/>
      <c r="F2" s="33"/>
      <c r="G2" s="33"/>
    </row>
    <row r="3" spans="2:8" s="32" customFormat="1" ht="15.75" x14ac:dyDescent="0.25">
      <c r="B3" s="115" t="s">
        <v>20</v>
      </c>
      <c r="C3" s="115"/>
      <c r="D3" s="115"/>
      <c r="E3" s="33"/>
      <c r="F3" s="33"/>
      <c r="G3" s="33"/>
    </row>
    <row r="4" spans="2:8" s="32" customFormat="1" ht="15.75" x14ac:dyDescent="0.25">
      <c r="B4" s="114" t="s">
        <v>144</v>
      </c>
      <c r="C4" s="114"/>
      <c r="D4" s="114"/>
      <c r="E4" s="112"/>
      <c r="F4" s="112"/>
      <c r="G4" s="112"/>
    </row>
    <row r="5" spans="2:8" x14ac:dyDescent="0.25">
      <c r="B5" s="4"/>
      <c r="C5" s="4"/>
      <c r="D5" s="4"/>
      <c r="E5" s="5"/>
      <c r="F5" s="5"/>
      <c r="G5" s="5"/>
      <c r="H5" s="6"/>
    </row>
    <row r="6" spans="2:8" s="3" customFormat="1" ht="23.25" customHeight="1" x14ac:dyDescent="0.25">
      <c r="B6" s="27" t="s">
        <v>21</v>
      </c>
      <c r="C6" s="27" t="s">
        <v>1</v>
      </c>
      <c r="D6" s="27" t="s">
        <v>5</v>
      </c>
      <c r="E6" s="24"/>
      <c r="F6" s="24"/>
      <c r="G6" s="24"/>
      <c r="H6" s="25"/>
    </row>
    <row r="7" spans="2:8" s="3" customFormat="1" ht="23.25" customHeight="1" x14ac:dyDescent="0.25">
      <c r="B7" s="24">
        <v>1</v>
      </c>
      <c r="C7" s="26" t="s">
        <v>145</v>
      </c>
      <c r="D7" s="52">
        <f ca="1">'Summary of PS-1'!D24</f>
        <v>0</v>
      </c>
      <c r="E7" s="7"/>
      <c r="F7" s="24"/>
      <c r="G7" s="24"/>
      <c r="H7" s="25"/>
    </row>
    <row r="8" spans="2:8" s="3" customFormat="1" ht="23.25" customHeight="1" x14ac:dyDescent="0.25">
      <c r="B8" s="28">
        <v>2</v>
      </c>
      <c r="C8" s="26" t="s">
        <v>146</v>
      </c>
      <c r="D8" s="53">
        <f ca="1">'Summary of PS-2'!D24</f>
        <v>0</v>
      </c>
      <c r="E8" s="25"/>
      <c r="F8" s="25"/>
      <c r="G8" s="25"/>
      <c r="H8" s="25"/>
    </row>
    <row r="9" spans="2:8" ht="9" customHeight="1" x14ac:dyDescent="0.25">
      <c r="C9" s="31"/>
    </row>
    <row r="10" spans="2:8" s="3" customFormat="1" ht="25.5" customHeight="1" thickBot="1" x14ac:dyDescent="0.3">
      <c r="B10" s="60"/>
      <c r="C10" s="61" t="s">
        <v>24</v>
      </c>
      <c r="D10" s="62">
        <f ca="1">SUM(D9:D10)</f>
        <v>0</v>
      </c>
    </row>
  </sheetData>
  <mergeCells count="3">
    <mergeCell ref="B4:D4"/>
    <mergeCell ref="B1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zoomScale="115" zoomScaleNormal="115" workbookViewId="0">
      <selection activeCell="F23" sqref="F23"/>
    </sheetView>
  </sheetViews>
  <sheetFormatPr defaultRowHeight="15" x14ac:dyDescent="0.25"/>
  <cols>
    <col min="1" max="1" width="2.42578125" customWidth="1"/>
    <col min="2" max="2" width="13.42578125" customWidth="1"/>
    <col min="3" max="3" width="37" customWidth="1"/>
    <col min="4" max="4" width="22.42578125" customWidth="1"/>
  </cols>
  <sheetData>
    <row r="1" spans="2:8" s="32" customFormat="1" ht="15.75" x14ac:dyDescent="0.25">
      <c r="B1" s="116" t="s">
        <v>141</v>
      </c>
      <c r="C1" s="116"/>
      <c r="D1" s="116"/>
      <c r="E1" s="33"/>
      <c r="F1" s="33"/>
      <c r="G1" s="33"/>
    </row>
    <row r="2" spans="2:8" s="32" customFormat="1" ht="15.75" x14ac:dyDescent="0.25">
      <c r="B2" s="116"/>
      <c r="C2" s="116"/>
      <c r="D2" s="116"/>
      <c r="E2" s="33"/>
      <c r="F2" s="33"/>
      <c r="G2" s="33"/>
    </row>
    <row r="3" spans="2:8" s="32" customFormat="1" ht="15.75" x14ac:dyDescent="0.25">
      <c r="B3" s="115" t="s">
        <v>20</v>
      </c>
      <c r="C3" s="115"/>
      <c r="D3" s="115"/>
      <c r="E3" s="33"/>
      <c r="F3" s="33"/>
      <c r="G3" s="33"/>
    </row>
    <row r="4" spans="2:8" s="32" customFormat="1" ht="15.75" x14ac:dyDescent="0.25">
      <c r="B4" s="114" t="s">
        <v>25</v>
      </c>
      <c r="C4" s="114"/>
      <c r="D4" s="114"/>
      <c r="E4" s="34"/>
      <c r="F4" s="34"/>
      <c r="G4" s="34"/>
    </row>
    <row r="5" spans="2:8" x14ac:dyDescent="0.25">
      <c r="B5" s="4"/>
      <c r="C5" s="4"/>
      <c r="D5" s="4"/>
      <c r="E5" s="5"/>
      <c r="F5" s="5"/>
      <c r="G5" s="5"/>
      <c r="H5" s="6"/>
    </row>
    <row r="6" spans="2:8" s="3" customFormat="1" ht="23.25" customHeight="1" x14ac:dyDescent="0.25">
      <c r="B6" s="27" t="s">
        <v>21</v>
      </c>
      <c r="C6" s="27" t="s">
        <v>1</v>
      </c>
      <c r="D6" s="27" t="s">
        <v>5</v>
      </c>
      <c r="E6" s="24"/>
      <c r="F6" s="24"/>
      <c r="G6" s="24"/>
      <c r="H6" s="25"/>
    </row>
    <row r="7" spans="2:8" s="3" customFormat="1" ht="23.25" customHeight="1" x14ac:dyDescent="0.25">
      <c r="B7" s="24">
        <v>1</v>
      </c>
      <c r="C7" s="26" t="s">
        <v>18</v>
      </c>
      <c r="D7" s="52"/>
      <c r="E7" s="7"/>
      <c r="F7" s="24"/>
      <c r="G7" s="24"/>
      <c r="H7" s="25"/>
    </row>
    <row r="8" spans="2:8" s="3" customFormat="1" ht="23.25" customHeight="1" x14ac:dyDescent="0.25">
      <c r="B8" s="28">
        <v>2</v>
      </c>
      <c r="C8" s="29" t="s">
        <v>6</v>
      </c>
      <c r="D8" s="53"/>
      <c r="E8" s="25"/>
      <c r="F8" s="25"/>
      <c r="G8" s="25"/>
      <c r="H8" s="25"/>
    </row>
    <row r="9" spans="2:8" s="3" customFormat="1" ht="23.25" customHeight="1" x14ac:dyDescent="0.25">
      <c r="B9" s="24">
        <v>3</v>
      </c>
      <c r="C9" s="30" t="s">
        <v>12</v>
      </c>
      <c r="D9" s="53"/>
    </row>
    <row r="10" spans="2:8" s="3" customFormat="1" ht="23.25" customHeight="1" x14ac:dyDescent="0.25">
      <c r="B10" s="28">
        <v>4</v>
      </c>
      <c r="C10" s="30" t="s">
        <v>66</v>
      </c>
      <c r="D10" s="53"/>
    </row>
    <row r="11" spans="2:8" s="3" customFormat="1" ht="23.25" customHeight="1" x14ac:dyDescent="0.25">
      <c r="B11" s="24">
        <v>5</v>
      </c>
      <c r="C11" s="30" t="s">
        <v>67</v>
      </c>
      <c r="D11" s="53"/>
    </row>
    <row r="12" spans="2:8" s="3" customFormat="1" ht="23.25" customHeight="1" x14ac:dyDescent="0.25">
      <c r="B12" s="28">
        <v>6</v>
      </c>
      <c r="C12" s="30" t="s">
        <v>13</v>
      </c>
      <c r="D12" s="53"/>
    </row>
    <row r="13" spans="2:8" s="3" customFormat="1" ht="23.25" customHeight="1" x14ac:dyDescent="0.25">
      <c r="B13" s="24">
        <v>7</v>
      </c>
      <c r="C13" s="30" t="s">
        <v>15</v>
      </c>
      <c r="D13" s="53"/>
    </row>
    <row r="14" spans="2:8" s="3" customFormat="1" ht="23.25" customHeight="1" x14ac:dyDescent="0.25">
      <c r="B14" s="28">
        <v>8</v>
      </c>
      <c r="C14" s="30" t="s">
        <v>27</v>
      </c>
      <c r="D14" s="53"/>
    </row>
    <row r="15" spans="2:8" s="3" customFormat="1" ht="23.25" customHeight="1" x14ac:dyDescent="0.25">
      <c r="B15" s="24">
        <v>9</v>
      </c>
      <c r="C15" s="30" t="s">
        <v>40</v>
      </c>
      <c r="D15" s="53"/>
    </row>
    <row r="16" spans="2:8" s="3" customFormat="1" ht="23.25" customHeight="1" x14ac:dyDescent="0.25">
      <c r="B16" s="28">
        <v>10</v>
      </c>
      <c r="C16" s="30" t="s">
        <v>28</v>
      </c>
      <c r="D16" s="53"/>
    </row>
    <row r="17" spans="2:4" s="3" customFormat="1" ht="23.25" customHeight="1" x14ac:dyDescent="0.25">
      <c r="B17" s="24">
        <v>11</v>
      </c>
      <c r="C17" s="30" t="s">
        <v>26</v>
      </c>
      <c r="D17" s="53"/>
    </row>
    <row r="18" spans="2:4" s="3" customFormat="1" ht="23.25" customHeight="1" x14ac:dyDescent="0.25">
      <c r="B18" s="28">
        <v>12</v>
      </c>
      <c r="C18" s="30" t="s">
        <v>37</v>
      </c>
      <c r="D18" s="53"/>
    </row>
    <row r="19" spans="2:4" s="3" customFormat="1" ht="23.25" customHeight="1" x14ac:dyDescent="0.25">
      <c r="B19" s="24">
        <v>13</v>
      </c>
      <c r="C19" s="30" t="s">
        <v>16</v>
      </c>
      <c r="D19" s="53"/>
    </row>
    <row r="20" spans="2:4" s="3" customFormat="1" ht="23.25" customHeight="1" x14ac:dyDescent="0.25">
      <c r="B20" s="28">
        <v>14</v>
      </c>
      <c r="C20" s="93" t="s">
        <v>72</v>
      </c>
      <c r="D20" s="94"/>
    </row>
    <row r="21" spans="2:4" s="3" customFormat="1" ht="22.5" customHeight="1" x14ac:dyDescent="0.25">
      <c r="B21" s="54"/>
      <c r="C21" s="55" t="s">
        <v>22</v>
      </c>
      <c r="D21" s="56">
        <f>SUM(D7:D20)</f>
        <v>0</v>
      </c>
    </row>
    <row r="22" spans="2:4" s="3" customFormat="1" ht="21.75" customHeight="1" x14ac:dyDescent="0.25">
      <c r="B22" s="57"/>
      <c r="C22" s="58" t="s">
        <v>23</v>
      </c>
      <c r="D22" s="59">
        <f>ROUND(D21*0.06,2)</f>
        <v>0</v>
      </c>
    </row>
    <row r="23" spans="2:4" ht="9" customHeight="1" x14ac:dyDescent="0.25">
      <c r="C23" s="31"/>
    </row>
    <row r="24" spans="2:4" s="3" customFormat="1" ht="25.5" customHeight="1" thickBot="1" x14ac:dyDescent="0.3">
      <c r="B24" s="60"/>
      <c r="C24" s="61" t="s">
        <v>24</v>
      </c>
      <c r="D24" s="62">
        <f ca="1">SUM(D21:D24)</f>
        <v>0</v>
      </c>
    </row>
  </sheetData>
  <mergeCells count="3">
    <mergeCell ref="B4:D4"/>
    <mergeCell ref="B3:D3"/>
    <mergeCell ref="B1:D2"/>
  </mergeCells>
  <pageMargins left="0.70866141732283472" right="0.70866141732283472" top="0.74803149606299213" bottom="0.74803149606299213" header="0.31496062992125984" footer="0.31496062992125984"/>
  <pageSetup paperSize="9" scale="115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zoomScaleNormal="100" zoomScaleSheetLayoutView="115" zoomScalePageLayoutView="85" workbookViewId="0">
      <selection activeCell="E15" sqref="E15"/>
    </sheetView>
  </sheetViews>
  <sheetFormatPr defaultRowHeight="15" x14ac:dyDescent="0.25"/>
  <cols>
    <col min="2" max="2" width="36.5703125" customWidth="1"/>
    <col min="3" max="3" width="9.140625" style="1" customWidth="1"/>
    <col min="4" max="4" width="9.5703125" style="111" bestFit="1" customWidth="1"/>
    <col min="5" max="5" width="10.5703125" bestFit="1" customWidth="1"/>
    <col min="6" max="6" width="15" style="3" customWidth="1"/>
    <col min="8" max="8" width="9.140625" customWidth="1"/>
  </cols>
  <sheetData>
    <row r="1" spans="1:6" x14ac:dyDescent="0.25">
      <c r="A1" s="117" t="s">
        <v>141</v>
      </c>
      <c r="B1" s="117"/>
      <c r="C1" s="117"/>
      <c r="D1" s="117"/>
      <c r="E1" s="117"/>
      <c r="F1" s="117"/>
    </row>
    <row r="2" spans="1:6" x14ac:dyDescent="0.25">
      <c r="A2" s="117" t="s">
        <v>20</v>
      </c>
      <c r="B2" s="117"/>
      <c r="C2" s="117"/>
      <c r="D2" s="117"/>
      <c r="E2" s="117"/>
      <c r="F2" s="117"/>
    </row>
    <row r="3" spans="1:6" x14ac:dyDescent="0.25">
      <c r="A3" s="4"/>
      <c r="B3" s="4"/>
      <c r="C3" s="4"/>
      <c r="D3" s="104"/>
      <c r="E3" s="4"/>
      <c r="F3" s="95"/>
    </row>
    <row r="4" spans="1:6" s="2" customFormat="1" x14ac:dyDescent="0.25">
      <c r="A4" s="8" t="s">
        <v>0</v>
      </c>
      <c r="B4" s="8" t="s">
        <v>1</v>
      </c>
      <c r="C4" s="8" t="s">
        <v>2</v>
      </c>
      <c r="D4" s="105" t="s">
        <v>3</v>
      </c>
      <c r="E4" s="8" t="s">
        <v>4</v>
      </c>
      <c r="F4" s="96" t="s">
        <v>5</v>
      </c>
    </row>
    <row r="5" spans="1:6" s="2" customFormat="1" x14ac:dyDescent="0.25">
      <c r="A5" s="9">
        <v>1</v>
      </c>
      <c r="B5" s="10" t="s">
        <v>18</v>
      </c>
      <c r="C5" s="9"/>
      <c r="D5" s="106"/>
      <c r="E5" s="9"/>
      <c r="F5" s="97"/>
    </row>
    <row r="6" spans="1:6" s="74" customFormat="1" ht="75" x14ac:dyDescent="0.25">
      <c r="A6" s="11">
        <v>1.1000000000000001</v>
      </c>
      <c r="B6" s="13" t="s">
        <v>70</v>
      </c>
      <c r="C6" s="14" t="s">
        <v>7</v>
      </c>
      <c r="D6" s="101">
        <v>1</v>
      </c>
      <c r="E6" s="20"/>
      <c r="F6" s="20">
        <f t="shared" ref="F6:F39" si="0">ROUND(D6*E6,2)</f>
        <v>0</v>
      </c>
    </row>
    <row r="7" spans="1:6" s="2" customFormat="1" ht="30" x14ac:dyDescent="0.25">
      <c r="A7" s="11">
        <v>1.2</v>
      </c>
      <c r="B7" s="13" t="s">
        <v>19</v>
      </c>
      <c r="C7" s="11" t="s">
        <v>7</v>
      </c>
      <c r="D7" s="107">
        <v>1</v>
      </c>
      <c r="E7" s="63"/>
      <c r="F7" s="20">
        <f t="shared" si="0"/>
        <v>0</v>
      </c>
    </row>
    <row r="8" spans="1:6" s="2" customFormat="1" x14ac:dyDescent="0.25">
      <c r="A8" s="12"/>
      <c r="B8" s="12"/>
      <c r="C8" s="12"/>
      <c r="D8" s="108"/>
      <c r="E8" s="64"/>
      <c r="F8" s="20"/>
    </row>
    <row r="9" spans="1:6" x14ac:dyDescent="0.25">
      <c r="A9" s="46">
        <v>2</v>
      </c>
      <c r="B9" s="15" t="s">
        <v>6</v>
      </c>
      <c r="C9" s="16"/>
      <c r="D9" s="107"/>
      <c r="E9" s="65"/>
      <c r="F9" s="20"/>
    </row>
    <row r="10" spans="1:6" ht="30" x14ac:dyDescent="0.25">
      <c r="A10" s="14"/>
      <c r="B10" s="18" t="s">
        <v>8</v>
      </c>
      <c r="C10" s="16"/>
      <c r="D10" s="107"/>
      <c r="E10" s="65"/>
      <c r="F10" s="20"/>
    </row>
    <row r="11" spans="1:6" x14ac:dyDescent="0.25">
      <c r="A11" s="14">
        <v>2.1</v>
      </c>
      <c r="B11" s="70" t="s">
        <v>77</v>
      </c>
      <c r="C11" s="19" t="s">
        <v>9</v>
      </c>
      <c r="D11" s="101">
        <v>4.79</v>
      </c>
      <c r="E11" s="65"/>
      <c r="F11" s="20">
        <f t="shared" si="0"/>
        <v>0</v>
      </c>
    </row>
    <row r="12" spans="1:6" x14ac:dyDescent="0.25">
      <c r="A12" s="14">
        <v>2.2000000000000002</v>
      </c>
      <c r="B12" s="78" t="s">
        <v>78</v>
      </c>
      <c r="C12" s="19" t="s">
        <v>9</v>
      </c>
      <c r="D12" s="101">
        <v>2.0499999999999998</v>
      </c>
      <c r="E12" s="65"/>
      <c r="F12" s="20">
        <f t="shared" si="0"/>
        <v>0</v>
      </c>
    </row>
    <row r="13" spans="1:6" x14ac:dyDescent="0.25">
      <c r="A13" s="14">
        <v>2.2999999999999998</v>
      </c>
      <c r="B13" s="78" t="s">
        <v>80</v>
      </c>
      <c r="C13" s="19" t="s">
        <v>9</v>
      </c>
      <c r="D13" s="101">
        <v>2.2599999999999998</v>
      </c>
      <c r="E13" s="65"/>
      <c r="F13" s="20">
        <f t="shared" si="0"/>
        <v>0</v>
      </c>
    </row>
    <row r="14" spans="1:6" x14ac:dyDescent="0.25">
      <c r="A14" s="14">
        <v>2.4</v>
      </c>
      <c r="B14" s="18" t="s">
        <v>79</v>
      </c>
      <c r="C14" s="19" t="s">
        <v>11</v>
      </c>
      <c r="D14" s="101">
        <v>7.52</v>
      </c>
      <c r="E14" s="65"/>
      <c r="F14" s="20">
        <f t="shared" si="0"/>
        <v>0</v>
      </c>
    </row>
    <row r="15" spans="1:6" x14ac:dyDescent="0.25">
      <c r="A15" s="17"/>
      <c r="B15" s="17"/>
      <c r="C15" s="16"/>
      <c r="D15" s="107"/>
      <c r="E15" s="65"/>
      <c r="F15" s="20"/>
    </row>
    <row r="16" spans="1:6" x14ac:dyDescent="0.25">
      <c r="A16" s="46">
        <v>3</v>
      </c>
      <c r="B16" s="21" t="s">
        <v>12</v>
      </c>
      <c r="C16" s="16"/>
      <c r="D16" s="107"/>
      <c r="E16" s="65"/>
      <c r="F16" s="20"/>
    </row>
    <row r="17" spans="1:6" x14ac:dyDescent="0.25">
      <c r="A17" s="14">
        <v>3.1</v>
      </c>
      <c r="B17" s="76" t="s">
        <v>78</v>
      </c>
      <c r="C17" s="19" t="s">
        <v>9</v>
      </c>
      <c r="D17" s="101">
        <v>2.0499999999999998</v>
      </c>
      <c r="E17" s="65"/>
      <c r="F17" s="20">
        <f t="shared" si="0"/>
        <v>0</v>
      </c>
    </row>
    <row r="18" spans="1:6" x14ac:dyDescent="0.25">
      <c r="A18" s="38">
        <v>3.2</v>
      </c>
      <c r="B18" s="77" t="s">
        <v>81</v>
      </c>
      <c r="C18" s="40" t="s">
        <v>9</v>
      </c>
      <c r="D18" s="102">
        <v>4.79</v>
      </c>
      <c r="E18" s="66"/>
      <c r="F18" s="20">
        <f t="shared" si="0"/>
        <v>0</v>
      </c>
    </row>
    <row r="19" spans="1:6" x14ac:dyDescent="0.25">
      <c r="A19" s="14">
        <v>3.3</v>
      </c>
      <c r="B19" s="76" t="s">
        <v>82</v>
      </c>
      <c r="C19" s="19" t="s">
        <v>9</v>
      </c>
      <c r="D19" s="101">
        <v>0.54</v>
      </c>
      <c r="E19" s="65"/>
      <c r="F19" s="20">
        <f t="shared" si="0"/>
        <v>0</v>
      </c>
    </row>
    <row r="20" spans="1:6" x14ac:dyDescent="0.25">
      <c r="A20" s="38">
        <v>3.4</v>
      </c>
      <c r="B20" s="76" t="s">
        <v>83</v>
      </c>
      <c r="C20" s="19" t="s">
        <v>9</v>
      </c>
      <c r="D20" s="101">
        <v>0.66</v>
      </c>
      <c r="E20" s="65"/>
      <c r="F20" s="20">
        <f t="shared" si="0"/>
        <v>0</v>
      </c>
    </row>
    <row r="21" spans="1:6" x14ac:dyDescent="0.25">
      <c r="A21" s="51"/>
      <c r="B21" s="72"/>
      <c r="C21" s="35"/>
      <c r="D21" s="109"/>
      <c r="E21" s="67"/>
      <c r="F21" s="20"/>
    </row>
    <row r="22" spans="1:6" x14ac:dyDescent="0.25">
      <c r="A22" s="88">
        <v>4</v>
      </c>
      <c r="B22" s="85" t="s">
        <v>66</v>
      </c>
      <c r="C22" s="35"/>
      <c r="D22" s="109"/>
      <c r="E22" s="67"/>
      <c r="F22" s="20"/>
    </row>
    <row r="23" spans="1:6" ht="30" x14ac:dyDescent="0.25">
      <c r="A23" s="71"/>
      <c r="B23" s="36" t="s">
        <v>68</v>
      </c>
      <c r="C23" s="35"/>
      <c r="D23" s="109"/>
      <c r="E23" s="67"/>
      <c r="F23" s="20"/>
    </row>
    <row r="24" spans="1:6" x14ac:dyDescent="0.25">
      <c r="A24" s="71">
        <v>4.0999999999999996</v>
      </c>
      <c r="B24" s="86" t="s">
        <v>77</v>
      </c>
      <c r="C24" s="35"/>
      <c r="D24" s="109"/>
      <c r="E24" s="67"/>
      <c r="F24" s="20"/>
    </row>
    <row r="25" spans="1:6" x14ac:dyDescent="0.25">
      <c r="A25" s="71" t="s">
        <v>107</v>
      </c>
      <c r="B25" s="100" t="s">
        <v>57</v>
      </c>
      <c r="C25" s="35" t="s">
        <v>105</v>
      </c>
      <c r="D25" s="109">
        <f>437.73*0.888</f>
        <v>388.70424000000003</v>
      </c>
      <c r="E25" s="67"/>
      <c r="F25" s="20">
        <f t="shared" si="0"/>
        <v>0</v>
      </c>
    </row>
    <row r="26" spans="1:6" x14ac:dyDescent="0.25">
      <c r="A26" s="71" t="s">
        <v>108</v>
      </c>
      <c r="B26" s="100" t="s">
        <v>55</v>
      </c>
      <c r="C26" s="35" t="s">
        <v>105</v>
      </c>
      <c r="D26" s="109">
        <f>486.36*0.222</f>
        <v>107.97192000000001</v>
      </c>
      <c r="E26" s="67"/>
      <c r="F26" s="20">
        <f t="shared" si="0"/>
        <v>0</v>
      </c>
    </row>
    <row r="27" spans="1:6" x14ac:dyDescent="0.25">
      <c r="A27" s="71">
        <v>4.2</v>
      </c>
      <c r="B27" s="86" t="s">
        <v>82</v>
      </c>
      <c r="C27" s="35"/>
      <c r="D27" s="109"/>
      <c r="E27" s="67"/>
      <c r="F27" s="20"/>
    </row>
    <row r="28" spans="1:6" x14ac:dyDescent="0.25">
      <c r="A28" s="71" t="s">
        <v>109</v>
      </c>
      <c r="B28" s="100" t="s">
        <v>57</v>
      </c>
      <c r="C28" s="35" t="s">
        <v>105</v>
      </c>
      <c r="D28" s="109">
        <f>58.96*0.888</f>
        <v>52.356480000000005</v>
      </c>
      <c r="E28" s="67"/>
      <c r="F28" s="20">
        <f t="shared" si="0"/>
        <v>0</v>
      </c>
    </row>
    <row r="29" spans="1:6" x14ac:dyDescent="0.25">
      <c r="A29" s="71" t="s">
        <v>110</v>
      </c>
      <c r="B29" s="100" t="s">
        <v>55</v>
      </c>
      <c r="C29" s="35" t="s">
        <v>105</v>
      </c>
      <c r="D29" s="109">
        <f>53.6*0.222</f>
        <v>11.8992</v>
      </c>
      <c r="E29" s="67"/>
      <c r="F29" s="20">
        <f t="shared" si="0"/>
        <v>0</v>
      </c>
    </row>
    <row r="30" spans="1:6" x14ac:dyDescent="0.25">
      <c r="A30" s="71">
        <v>4.3</v>
      </c>
      <c r="B30" s="86" t="s">
        <v>83</v>
      </c>
      <c r="C30" s="35"/>
      <c r="D30" s="109"/>
      <c r="E30" s="67"/>
      <c r="F30" s="20"/>
    </row>
    <row r="31" spans="1:6" x14ac:dyDescent="0.25">
      <c r="A31" s="71" t="s">
        <v>111</v>
      </c>
      <c r="B31" s="100" t="s">
        <v>57</v>
      </c>
      <c r="C31" s="35" t="s">
        <v>105</v>
      </c>
      <c r="D31" s="109">
        <f>4.72*0.888</f>
        <v>4.1913599999999995</v>
      </c>
      <c r="E31" s="67"/>
      <c r="F31" s="20">
        <f t="shared" si="0"/>
        <v>0</v>
      </c>
    </row>
    <row r="32" spans="1:6" x14ac:dyDescent="0.25">
      <c r="A32" s="71" t="s">
        <v>112</v>
      </c>
      <c r="B32" s="100" t="s">
        <v>55</v>
      </c>
      <c r="C32" s="35" t="s">
        <v>105</v>
      </c>
      <c r="D32" s="109">
        <f>62.93*0.222</f>
        <v>13.970460000000001</v>
      </c>
      <c r="E32" s="67"/>
      <c r="F32" s="20">
        <f t="shared" si="0"/>
        <v>0</v>
      </c>
    </row>
    <row r="33" spans="1:6" x14ac:dyDescent="0.25">
      <c r="A33" s="51"/>
      <c r="B33" s="86"/>
      <c r="C33" s="35"/>
      <c r="D33" s="109"/>
      <c r="E33" s="67"/>
      <c r="F33" s="20"/>
    </row>
    <row r="34" spans="1:6" x14ac:dyDescent="0.25">
      <c r="A34" s="87">
        <v>5</v>
      </c>
      <c r="B34" s="85" t="s">
        <v>67</v>
      </c>
      <c r="C34" s="35"/>
      <c r="D34" s="109"/>
      <c r="E34" s="67"/>
      <c r="F34" s="20"/>
    </row>
    <row r="35" spans="1:6" ht="30" x14ac:dyDescent="0.25">
      <c r="A35" s="51"/>
      <c r="B35" s="89" t="s">
        <v>69</v>
      </c>
      <c r="C35" s="35"/>
      <c r="D35" s="109"/>
      <c r="E35" s="67"/>
      <c r="F35" s="20"/>
    </row>
    <row r="36" spans="1:6" x14ac:dyDescent="0.25">
      <c r="A36" s="71">
        <v>5.0999999999999996</v>
      </c>
      <c r="B36" s="86" t="s">
        <v>77</v>
      </c>
      <c r="C36" s="35" t="s">
        <v>11</v>
      </c>
      <c r="D36" s="109">
        <v>54.72</v>
      </c>
      <c r="E36" s="67"/>
      <c r="F36" s="20">
        <f t="shared" si="0"/>
        <v>0</v>
      </c>
    </row>
    <row r="37" spans="1:6" x14ac:dyDescent="0.25">
      <c r="A37" s="71">
        <v>5.2</v>
      </c>
      <c r="B37" s="86" t="s">
        <v>78</v>
      </c>
      <c r="C37" s="35" t="s">
        <v>11</v>
      </c>
      <c r="D37" s="109">
        <v>27.36</v>
      </c>
      <c r="E37" s="67"/>
      <c r="F37" s="20">
        <f t="shared" si="0"/>
        <v>0</v>
      </c>
    </row>
    <row r="38" spans="1:6" x14ac:dyDescent="0.25">
      <c r="A38" s="71">
        <v>5.3</v>
      </c>
      <c r="B38" s="86" t="s">
        <v>84</v>
      </c>
      <c r="C38" s="35" t="s">
        <v>11</v>
      </c>
      <c r="D38" s="109">
        <v>10.72</v>
      </c>
      <c r="E38" s="67"/>
      <c r="F38" s="20">
        <f t="shared" si="0"/>
        <v>0</v>
      </c>
    </row>
    <row r="39" spans="1:6" x14ac:dyDescent="0.25">
      <c r="A39" s="71">
        <v>5.4</v>
      </c>
      <c r="B39" s="86" t="s">
        <v>85</v>
      </c>
      <c r="C39" s="35" t="s">
        <v>11</v>
      </c>
      <c r="D39" s="109">
        <v>9.44</v>
      </c>
      <c r="E39" s="67"/>
      <c r="F39" s="20">
        <f t="shared" si="0"/>
        <v>0</v>
      </c>
    </row>
    <row r="40" spans="1:6" x14ac:dyDescent="0.25">
      <c r="A40" s="17"/>
      <c r="B40" s="17"/>
      <c r="C40" s="16"/>
      <c r="D40" s="107"/>
      <c r="E40" s="65"/>
      <c r="F40" s="20"/>
    </row>
    <row r="41" spans="1:6" x14ac:dyDescent="0.25">
      <c r="A41" s="46">
        <v>6</v>
      </c>
      <c r="B41" s="22" t="s">
        <v>13</v>
      </c>
      <c r="C41" s="16"/>
      <c r="D41" s="107"/>
      <c r="E41" s="65"/>
      <c r="F41" s="20"/>
    </row>
    <row r="42" spans="1:6" x14ac:dyDescent="0.25">
      <c r="A42" s="16"/>
      <c r="B42" s="23" t="s">
        <v>30</v>
      </c>
      <c r="C42" s="19"/>
      <c r="D42" s="101"/>
      <c r="E42" s="65"/>
      <c r="F42" s="20"/>
    </row>
    <row r="43" spans="1:6" ht="15.75" customHeight="1" x14ac:dyDescent="0.25">
      <c r="A43" s="44">
        <v>6.1</v>
      </c>
      <c r="B43" s="45" t="s">
        <v>86</v>
      </c>
      <c r="C43" s="35" t="s">
        <v>14</v>
      </c>
      <c r="D43" s="109">
        <v>83.23</v>
      </c>
      <c r="E43" s="67"/>
      <c r="F43" s="20">
        <f t="shared" ref="F43:F84" si="1">ROUND(D43*E43,2)</f>
        <v>0</v>
      </c>
    </row>
    <row r="44" spans="1:6" ht="15.75" customHeight="1" x14ac:dyDescent="0.25">
      <c r="A44" s="44">
        <v>6.2</v>
      </c>
      <c r="B44" s="45" t="s">
        <v>87</v>
      </c>
      <c r="C44" s="35" t="s">
        <v>14</v>
      </c>
      <c r="D44" s="109">
        <v>20.92</v>
      </c>
      <c r="E44" s="67"/>
      <c r="F44" s="20">
        <f t="shared" si="1"/>
        <v>0</v>
      </c>
    </row>
    <row r="45" spans="1:6" ht="15.75" customHeight="1" x14ac:dyDescent="0.25">
      <c r="A45" s="44"/>
      <c r="B45" s="45"/>
      <c r="C45" s="35"/>
      <c r="D45" s="109"/>
      <c r="E45" s="67"/>
      <c r="F45" s="20"/>
    </row>
    <row r="46" spans="1:6" x14ac:dyDescent="0.25">
      <c r="A46" s="12">
        <v>7</v>
      </c>
      <c r="B46" s="22" t="s">
        <v>15</v>
      </c>
      <c r="C46" s="19"/>
      <c r="D46" s="101"/>
      <c r="E46" s="65"/>
      <c r="F46" s="20"/>
    </row>
    <row r="47" spans="1:6" x14ac:dyDescent="0.25">
      <c r="A47" s="19"/>
      <c r="B47" s="23" t="s">
        <v>30</v>
      </c>
      <c r="C47" s="19"/>
      <c r="D47" s="101"/>
      <c r="E47" s="65"/>
      <c r="F47" s="20"/>
    </row>
    <row r="48" spans="1:6" x14ac:dyDescent="0.25">
      <c r="A48" s="19">
        <v>7.1</v>
      </c>
      <c r="B48" s="45" t="s">
        <v>86</v>
      </c>
      <c r="C48" s="19" t="s">
        <v>11</v>
      </c>
      <c r="D48" s="101">
        <v>166.46</v>
      </c>
      <c r="E48" s="65"/>
      <c r="F48" s="20">
        <f t="shared" si="1"/>
        <v>0</v>
      </c>
    </row>
    <row r="49" spans="1:6" x14ac:dyDescent="0.25">
      <c r="A49" s="19">
        <v>7.2</v>
      </c>
      <c r="B49" s="45" t="s">
        <v>87</v>
      </c>
      <c r="C49" s="19" t="s">
        <v>11</v>
      </c>
      <c r="D49" s="101">
        <v>41.84</v>
      </c>
      <c r="E49" s="65"/>
      <c r="F49" s="20">
        <f t="shared" si="1"/>
        <v>0</v>
      </c>
    </row>
    <row r="50" spans="1:6" x14ac:dyDescent="0.25">
      <c r="A50" s="42"/>
      <c r="B50" s="43"/>
      <c r="C50" s="42"/>
      <c r="D50" s="103"/>
      <c r="E50" s="68"/>
      <c r="F50" s="20"/>
    </row>
    <row r="51" spans="1:6" x14ac:dyDescent="0.25">
      <c r="A51" s="46">
        <v>8</v>
      </c>
      <c r="B51" s="22" t="s">
        <v>27</v>
      </c>
      <c r="C51" s="16"/>
      <c r="D51" s="107"/>
      <c r="E51" s="65"/>
      <c r="F51" s="20"/>
    </row>
    <row r="52" spans="1:6" ht="60" x14ac:dyDescent="0.25">
      <c r="A52" s="19">
        <v>8.1</v>
      </c>
      <c r="B52" s="18" t="s">
        <v>90</v>
      </c>
      <c r="C52" s="19"/>
      <c r="D52" s="101"/>
      <c r="E52" s="65"/>
      <c r="F52" s="20"/>
    </row>
    <row r="53" spans="1:6" x14ac:dyDescent="0.25">
      <c r="A53" s="19" t="s">
        <v>113</v>
      </c>
      <c r="B53" s="18" t="s">
        <v>88</v>
      </c>
      <c r="C53" s="19" t="s">
        <v>14</v>
      </c>
      <c r="D53" s="101">
        <v>134.05000000000001</v>
      </c>
      <c r="E53" s="65"/>
      <c r="F53" s="20">
        <f t="shared" si="1"/>
        <v>0</v>
      </c>
    </row>
    <row r="54" spans="1:6" x14ac:dyDescent="0.25">
      <c r="A54" s="19" t="s">
        <v>114</v>
      </c>
      <c r="B54" s="18" t="s">
        <v>89</v>
      </c>
      <c r="C54" s="19" t="s">
        <v>14</v>
      </c>
      <c r="D54" s="101">
        <v>169.23</v>
      </c>
      <c r="E54" s="65"/>
      <c r="F54" s="20">
        <f t="shared" si="1"/>
        <v>0</v>
      </c>
    </row>
    <row r="55" spans="1:6" x14ac:dyDescent="0.25">
      <c r="A55" s="19"/>
      <c r="B55" s="37"/>
      <c r="C55" s="19"/>
      <c r="D55" s="101"/>
      <c r="E55" s="65"/>
      <c r="F55" s="20"/>
    </row>
    <row r="56" spans="1:6" x14ac:dyDescent="0.25">
      <c r="A56" s="46">
        <v>9</v>
      </c>
      <c r="B56" s="22" t="s">
        <v>40</v>
      </c>
      <c r="C56" s="16"/>
      <c r="D56" s="107"/>
      <c r="E56" s="65"/>
      <c r="F56" s="20"/>
    </row>
    <row r="57" spans="1:6" ht="30" x14ac:dyDescent="0.25">
      <c r="A57" s="19">
        <v>9.1</v>
      </c>
      <c r="B57" s="18" t="s">
        <v>41</v>
      </c>
      <c r="C57" s="19" t="s">
        <v>11</v>
      </c>
      <c r="D57" s="101">
        <v>166.46</v>
      </c>
      <c r="E57" s="65"/>
      <c r="F57" s="20">
        <f t="shared" si="1"/>
        <v>0</v>
      </c>
    </row>
    <row r="58" spans="1:6" ht="45" x14ac:dyDescent="0.25">
      <c r="A58" s="19">
        <v>9.1999999999999993</v>
      </c>
      <c r="B58" s="18" t="s">
        <v>91</v>
      </c>
      <c r="C58" s="19" t="s">
        <v>11</v>
      </c>
      <c r="D58" s="101">
        <v>41.84</v>
      </c>
      <c r="E58" s="65"/>
      <c r="F58" s="20">
        <f t="shared" si="1"/>
        <v>0</v>
      </c>
    </row>
    <row r="59" spans="1:6" x14ac:dyDescent="0.25">
      <c r="A59" s="19"/>
      <c r="B59" s="37"/>
      <c r="C59" s="19"/>
      <c r="D59" s="101"/>
      <c r="E59" s="65"/>
      <c r="F59" s="20"/>
    </row>
    <row r="60" spans="1:6" x14ac:dyDescent="0.25">
      <c r="A60" s="47">
        <v>10</v>
      </c>
      <c r="B60" s="41" t="s">
        <v>28</v>
      </c>
      <c r="C60" s="40"/>
      <c r="D60" s="102"/>
      <c r="E60" s="66"/>
      <c r="F60" s="20"/>
    </row>
    <row r="61" spans="1:6" ht="45" x14ac:dyDescent="0.25">
      <c r="A61" s="19">
        <v>10.1</v>
      </c>
      <c r="B61" s="18" t="s">
        <v>92</v>
      </c>
      <c r="C61" s="19" t="s">
        <v>17</v>
      </c>
      <c r="D61" s="101">
        <v>2</v>
      </c>
      <c r="E61" s="65"/>
      <c r="F61" s="20">
        <f t="shared" si="1"/>
        <v>0</v>
      </c>
    </row>
    <row r="62" spans="1:6" ht="60" x14ac:dyDescent="0.25">
      <c r="A62" s="19">
        <v>10.199999999999999</v>
      </c>
      <c r="B62" s="18" t="s">
        <v>93</v>
      </c>
      <c r="C62" s="19" t="s">
        <v>17</v>
      </c>
      <c r="D62" s="101">
        <v>1</v>
      </c>
      <c r="E62" s="65"/>
      <c r="F62" s="20">
        <f t="shared" si="1"/>
        <v>0</v>
      </c>
    </row>
    <row r="63" spans="1:6" ht="75" x14ac:dyDescent="0.25">
      <c r="A63" s="19">
        <v>10.3</v>
      </c>
      <c r="B63" s="36" t="s">
        <v>94</v>
      </c>
      <c r="C63" s="35" t="s">
        <v>7</v>
      </c>
      <c r="D63" s="109">
        <v>1</v>
      </c>
      <c r="E63" s="67"/>
      <c r="F63" s="20">
        <f t="shared" si="1"/>
        <v>0</v>
      </c>
    </row>
    <row r="64" spans="1:6" ht="45" x14ac:dyDescent="0.25">
      <c r="A64" s="19">
        <v>10.4</v>
      </c>
      <c r="B64" s="37" t="s">
        <v>42</v>
      </c>
      <c r="C64" s="19" t="s">
        <v>14</v>
      </c>
      <c r="D64" s="101"/>
      <c r="E64" s="65"/>
      <c r="F64" s="20">
        <f t="shared" si="1"/>
        <v>0</v>
      </c>
    </row>
    <row r="65" spans="1:6" x14ac:dyDescent="0.25">
      <c r="A65" s="40"/>
      <c r="B65" s="39"/>
      <c r="C65" s="40"/>
      <c r="D65" s="102"/>
      <c r="E65" s="66"/>
      <c r="F65" s="20"/>
    </row>
    <row r="66" spans="1:6" ht="18" customHeight="1" x14ac:dyDescent="0.25">
      <c r="A66" s="47">
        <v>11</v>
      </c>
      <c r="B66" s="41" t="s">
        <v>26</v>
      </c>
      <c r="C66" s="40"/>
      <c r="D66" s="102"/>
      <c r="E66" s="66"/>
      <c r="F66" s="20"/>
    </row>
    <row r="67" spans="1:6" x14ac:dyDescent="0.25">
      <c r="A67" s="19">
        <v>11.1</v>
      </c>
      <c r="B67" s="37" t="s">
        <v>95</v>
      </c>
      <c r="C67" s="19" t="s">
        <v>17</v>
      </c>
      <c r="D67" s="101">
        <v>2</v>
      </c>
      <c r="E67" s="65"/>
      <c r="F67" s="20">
        <f t="shared" si="1"/>
        <v>0</v>
      </c>
    </row>
    <row r="68" spans="1:6" x14ac:dyDescent="0.25">
      <c r="A68" s="19">
        <v>11.2</v>
      </c>
      <c r="B68" s="37" t="s">
        <v>96</v>
      </c>
      <c r="C68" s="19" t="s">
        <v>17</v>
      </c>
      <c r="D68" s="101">
        <v>1</v>
      </c>
      <c r="E68" s="65"/>
      <c r="F68" s="20">
        <f t="shared" si="1"/>
        <v>0</v>
      </c>
    </row>
    <row r="69" spans="1:6" x14ac:dyDescent="0.25">
      <c r="A69" s="16"/>
      <c r="B69" s="18"/>
      <c r="C69" s="19"/>
      <c r="D69" s="101"/>
      <c r="E69" s="65"/>
      <c r="F69" s="20"/>
    </row>
    <row r="70" spans="1:6" x14ac:dyDescent="0.25">
      <c r="A70" s="47">
        <v>12</v>
      </c>
      <c r="B70" s="41" t="s">
        <v>100</v>
      </c>
      <c r="C70" s="40"/>
      <c r="D70" s="102"/>
      <c r="E70" s="66"/>
      <c r="F70" s="20"/>
    </row>
    <row r="71" spans="1:6" ht="30" x14ac:dyDescent="0.25">
      <c r="A71" s="19">
        <v>12.1</v>
      </c>
      <c r="B71" s="37" t="s">
        <v>34</v>
      </c>
      <c r="C71" s="19" t="s">
        <v>11</v>
      </c>
      <c r="D71" s="101">
        <v>12.39</v>
      </c>
      <c r="E71" s="65"/>
      <c r="F71" s="20">
        <f t="shared" si="1"/>
        <v>0</v>
      </c>
    </row>
    <row r="72" spans="1:6" ht="30" x14ac:dyDescent="0.25">
      <c r="A72" s="19">
        <v>12.2</v>
      </c>
      <c r="B72" s="37" t="s">
        <v>35</v>
      </c>
      <c r="C72" s="19" t="s">
        <v>14</v>
      </c>
      <c r="D72" s="101">
        <v>9.7200000000000006</v>
      </c>
      <c r="E72" s="65"/>
      <c r="F72" s="20">
        <f t="shared" si="1"/>
        <v>0</v>
      </c>
    </row>
    <row r="73" spans="1:6" x14ac:dyDescent="0.25">
      <c r="A73" s="19">
        <v>12.3</v>
      </c>
      <c r="B73" s="37" t="s">
        <v>36</v>
      </c>
      <c r="C73" s="19" t="s">
        <v>14</v>
      </c>
      <c r="D73" s="101">
        <v>2.9</v>
      </c>
      <c r="E73" s="65"/>
      <c r="F73" s="20">
        <f t="shared" si="1"/>
        <v>0</v>
      </c>
    </row>
    <row r="74" spans="1:6" x14ac:dyDescent="0.25">
      <c r="A74" s="19">
        <v>12.4</v>
      </c>
      <c r="B74" s="37" t="s">
        <v>38</v>
      </c>
      <c r="C74" s="19" t="s">
        <v>39</v>
      </c>
      <c r="D74" s="101">
        <v>1</v>
      </c>
      <c r="E74" s="65"/>
      <c r="F74" s="20">
        <f t="shared" si="1"/>
        <v>0</v>
      </c>
    </row>
    <row r="75" spans="1:6" x14ac:dyDescent="0.25">
      <c r="A75" s="19">
        <v>12.5</v>
      </c>
      <c r="B75" s="37" t="s">
        <v>101</v>
      </c>
      <c r="C75" s="19" t="s">
        <v>11</v>
      </c>
      <c r="D75" s="101">
        <v>2.2999999999999998</v>
      </c>
      <c r="E75" s="65"/>
      <c r="F75" s="20">
        <f t="shared" si="1"/>
        <v>0</v>
      </c>
    </row>
    <row r="76" spans="1:6" x14ac:dyDescent="0.25">
      <c r="A76" s="19">
        <v>12.6</v>
      </c>
      <c r="B76" s="37" t="s">
        <v>102</v>
      </c>
      <c r="C76" s="19" t="s">
        <v>11</v>
      </c>
      <c r="D76" s="101">
        <v>7.52</v>
      </c>
      <c r="E76" s="65"/>
      <c r="F76" s="20">
        <f t="shared" si="1"/>
        <v>0</v>
      </c>
    </row>
    <row r="77" spans="1:6" ht="30" x14ac:dyDescent="0.25">
      <c r="A77" s="19">
        <v>12.7</v>
      </c>
      <c r="B77" s="37" t="s">
        <v>104</v>
      </c>
      <c r="C77" s="19" t="s">
        <v>11</v>
      </c>
      <c r="D77" s="101">
        <v>12.39</v>
      </c>
      <c r="E77" s="65"/>
      <c r="F77" s="20">
        <f t="shared" si="1"/>
        <v>0</v>
      </c>
    </row>
    <row r="78" spans="1:6" x14ac:dyDescent="0.25">
      <c r="A78" s="19">
        <v>12.8</v>
      </c>
      <c r="B78" s="37" t="s">
        <v>97</v>
      </c>
      <c r="C78" s="19" t="s">
        <v>14</v>
      </c>
      <c r="D78" s="101">
        <v>12.82</v>
      </c>
      <c r="E78" s="65"/>
      <c r="F78" s="20">
        <f t="shared" si="1"/>
        <v>0</v>
      </c>
    </row>
    <row r="79" spans="1:6" x14ac:dyDescent="0.25">
      <c r="A79" s="19">
        <v>12.9</v>
      </c>
      <c r="B79" s="37" t="s">
        <v>98</v>
      </c>
      <c r="C79" s="19" t="s">
        <v>14</v>
      </c>
      <c r="D79" s="101">
        <v>20.3</v>
      </c>
      <c r="E79" s="65"/>
      <c r="F79" s="20">
        <f t="shared" si="1"/>
        <v>0</v>
      </c>
    </row>
    <row r="80" spans="1:6" x14ac:dyDescent="0.25">
      <c r="A80" s="19"/>
      <c r="B80" s="37"/>
      <c r="C80" s="19"/>
      <c r="D80" s="101"/>
      <c r="E80" s="65"/>
      <c r="F80" s="20"/>
    </row>
    <row r="81" spans="1:6" x14ac:dyDescent="0.25">
      <c r="A81" s="46">
        <v>13</v>
      </c>
      <c r="B81" s="15" t="s">
        <v>16</v>
      </c>
      <c r="C81" s="16"/>
      <c r="D81" s="107"/>
      <c r="E81" s="65"/>
      <c r="F81" s="20"/>
    </row>
    <row r="82" spans="1:6" ht="60" x14ac:dyDescent="0.25">
      <c r="A82" s="19">
        <v>13.1</v>
      </c>
      <c r="B82" s="37" t="s">
        <v>99</v>
      </c>
      <c r="C82" s="19" t="s">
        <v>11</v>
      </c>
      <c r="D82" s="101">
        <v>129.13999999999999</v>
      </c>
      <c r="E82" s="65"/>
      <c r="F82" s="20">
        <f t="shared" si="1"/>
        <v>0</v>
      </c>
    </row>
    <row r="83" spans="1:6" x14ac:dyDescent="0.25">
      <c r="A83" s="35">
        <v>13.2</v>
      </c>
      <c r="B83" s="49" t="s">
        <v>106</v>
      </c>
      <c r="C83" s="35" t="s">
        <v>11</v>
      </c>
      <c r="D83" s="109">
        <v>2.4700000000000002</v>
      </c>
      <c r="E83" s="67"/>
      <c r="F83" s="20">
        <f t="shared" si="1"/>
        <v>0</v>
      </c>
    </row>
    <row r="84" spans="1:6" x14ac:dyDescent="0.25">
      <c r="A84" s="19">
        <v>13.3</v>
      </c>
      <c r="B84" s="49" t="s">
        <v>103</v>
      </c>
      <c r="C84" s="35" t="s">
        <v>11</v>
      </c>
      <c r="D84" s="109">
        <v>7.52</v>
      </c>
      <c r="E84" s="67"/>
      <c r="F84" s="20">
        <f t="shared" si="1"/>
        <v>0</v>
      </c>
    </row>
    <row r="85" spans="1:6" x14ac:dyDescent="0.25">
      <c r="A85" s="35"/>
      <c r="B85" s="49"/>
      <c r="C85" s="35"/>
      <c r="D85" s="109"/>
      <c r="E85" s="67"/>
      <c r="F85" s="20"/>
    </row>
    <row r="86" spans="1:6" x14ac:dyDescent="0.25">
      <c r="A86" s="19">
        <v>14</v>
      </c>
      <c r="B86" s="90" t="s">
        <v>72</v>
      </c>
      <c r="C86" s="19"/>
      <c r="D86" s="101"/>
      <c r="E86" s="65"/>
      <c r="F86" s="20"/>
    </row>
    <row r="87" spans="1:6" x14ac:dyDescent="0.25">
      <c r="A87" s="19">
        <v>14.1</v>
      </c>
      <c r="B87" s="91" t="s">
        <v>71</v>
      </c>
      <c r="C87" s="19"/>
      <c r="D87" s="101"/>
      <c r="E87" s="65"/>
      <c r="F87" s="20"/>
    </row>
    <row r="88" spans="1:6" x14ac:dyDescent="0.25">
      <c r="A88" s="19" t="s">
        <v>115</v>
      </c>
      <c r="B88" s="50" t="s">
        <v>18</v>
      </c>
      <c r="C88" s="19"/>
      <c r="D88" s="101"/>
      <c r="E88" s="65"/>
      <c r="F88" s="20">
        <f t="shared" ref="F88:F114" si="2">ROUND(D88*E88,2)</f>
        <v>0</v>
      </c>
    </row>
    <row r="89" spans="1:6" x14ac:dyDescent="0.25">
      <c r="A89" s="19" t="s">
        <v>116</v>
      </c>
      <c r="B89" s="50" t="s">
        <v>73</v>
      </c>
      <c r="C89" s="19"/>
      <c r="D89" s="101"/>
      <c r="E89" s="65"/>
      <c r="F89" s="20">
        <f t="shared" si="2"/>
        <v>0</v>
      </c>
    </row>
    <row r="90" spans="1:6" x14ac:dyDescent="0.25">
      <c r="A90" s="19" t="s">
        <v>117</v>
      </c>
      <c r="B90" s="50" t="s">
        <v>12</v>
      </c>
      <c r="C90" s="19"/>
      <c r="D90" s="101"/>
      <c r="E90" s="65"/>
      <c r="F90" s="20">
        <f t="shared" si="2"/>
        <v>0</v>
      </c>
    </row>
    <row r="91" spans="1:6" x14ac:dyDescent="0.25">
      <c r="A91" s="19" t="s">
        <v>118</v>
      </c>
      <c r="B91" s="50" t="s">
        <v>66</v>
      </c>
      <c r="C91" s="19"/>
      <c r="D91" s="101"/>
      <c r="E91" s="65"/>
      <c r="F91" s="20">
        <f t="shared" si="2"/>
        <v>0</v>
      </c>
    </row>
    <row r="92" spans="1:6" x14ac:dyDescent="0.25">
      <c r="A92" s="19" t="s">
        <v>119</v>
      </c>
      <c r="B92" s="50" t="s">
        <v>67</v>
      </c>
      <c r="C92" s="19"/>
      <c r="D92" s="101"/>
      <c r="E92" s="65"/>
      <c r="F92" s="20">
        <f t="shared" si="2"/>
        <v>0</v>
      </c>
    </row>
    <row r="93" spans="1:6" x14ac:dyDescent="0.25">
      <c r="A93" s="19" t="s">
        <v>120</v>
      </c>
      <c r="B93" s="50" t="s">
        <v>74</v>
      </c>
      <c r="C93" s="19"/>
      <c r="D93" s="101"/>
      <c r="E93" s="65"/>
      <c r="F93" s="20">
        <f t="shared" si="2"/>
        <v>0</v>
      </c>
    </row>
    <row r="94" spans="1:6" x14ac:dyDescent="0.25">
      <c r="A94" s="19" t="s">
        <v>121</v>
      </c>
      <c r="B94" s="50" t="s">
        <v>15</v>
      </c>
      <c r="C94" s="19"/>
      <c r="D94" s="101"/>
      <c r="E94" s="65"/>
      <c r="F94" s="20">
        <f t="shared" si="2"/>
        <v>0</v>
      </c>
    </row>
    <row r="95" spans="1:6" x14ac:dyDescent="0.25">
      <c r="A95" s="19" t="s">
        <v>122</v>
      </c>
      <c r="B95" s="50" t="s">
        <v>27</v>
      </c>
      <c r="C95" s="19"/>
      <c r="D95" s="101"/>
      <c r="E95" s="65"/>
      <c r="F95" s="20">
        <f t="shared" si="2"/>
        <v>0</v>
      </c>
    </row>
    <row r="96" spans="1:6" x14ac:dyDescent="0.25">
      <c r="A96" s="19" t="s">
        <v>123</v>
      </c>
      <c r="B96" s="50" t="s">
        <v>40</v>
      </c>
      <c r="C96" s="19"/>
      <c r="D96" s="101"/>
      <c r="E96" s="65"/>
      <c r="F96" s="20">
        <f t="shared" si="2"/>
        <v>0</v>
      </c>
    </row>
    <row r="97" spans="1:6" x14ac:dyDescent="0.25">
      <c r="A97" s="19" t="s">
        <v>124</v>
      </c>
      <c r="B97" s="50" t="s">
        <v>28</v>
      </c>
      <c r="C97" s="19"/>
      <c r="D97" s="101"/>
      <c r="E97" s="65"/>
      <c r="F97" s="20">
        <f t="shared" si="2"/>
        <v>0</v>
      </c>
    </row>
    <row r="98" spans="1:6" x14ac:dyDescent="0.25">
      <c r="A98" s="19" t="s">
        <v>125</v>
      </c>
      <c r="B98" s="50" t="s">
        <v>26</v>
      </c>
      <c r="C98" s="19"/>
      <c r="D98" s="101"/>
      <c r="E98" s="65"/>
      <c r="F98" s="20">
        <f t="shared" si="2"/>
        <v>0</v>
      </c>
    </row>
    <row r="99" spans="1:6" x14ac:dyDescent="0.25">
      <c r="A99" s="19" t="s">
        <v>126</v>
      </c>
      <c r="B99" s="50" t="s">
        <v>75</v>
      </c>
      <c r="C99" s="19"/>
      <c r="D99" s="101"/>
      <c r="E99" s="65"/>
      <c r="F99" s="20">
        <f t="shared" si="2"/>
        <v>0</v>
      </c>
    </row>
    <row r="100" spans="1:6" x14ac:dyDescent="0.25">
      <c r="A100" s="19" t="s">
        <v>127</v>
      </c>
      <c r="B100" s="50" t="s">
        <v>16</v>
      </c>
      <c r="C100" s="19"/>
      <c r="D100" s="101"/>
      <c r="E100" s="65"/>
      <c r="F100" s="20">
        <f t="shared" si="2"/>
        <v>0</v>
      </c>
    </row>
    <row r="101" spans="1:6" x14ac:dyDescent="0.25">
      <c r="A101" s="19">
        <v>14.2</v>
      </c>
      <c r="B101" s="91" t="s">
        <v>76</v>
      </c>
      <c r="C101" s="19"/>
      <c r="D101" s="101"/>
      <c r="E101" s="65"/>
      <c r="F101" s="20"/>
    </row>
    <row r="102" spans="1:6" x14ac:dyDescent="0.25">
      <c r="A102" s="19" t="s">
        <v>128</v>
      </c>
      <c r="B102" s="50" t="s">
        <v>18</v>
      </c>
      <c r="C102" s="19"/>
      <c r="D102" s="101"/>
      <c r="E102" s="65"/>
      <c r="F102" s="20">
        <f t="shared" si="2"/>
        <v>0</v>
      </c>
    </row>
    <row r="103" spans="1:6" x14ac:dyDescent="0.25">
      <c r="A103" s="19" t="s">
        <v>129</v>
      </c>
      <c r="B103" s="50" t="s">
        <v>73</v>
      </c>
      <c r="C103" s="19"/>
      <c r="D103" s="101"/>
      <c r="E103" s="65"/>
      <c r="F103" s="20">
        <f t="shared" si="2"/>
        <v>0</v>
      </c>
    </row>
    <row r="104" spans="1:6" x14ac:dyDescent="0.25">
      <c r="A104" s="19" t="s">
        <v>130</v>
      </c>
      <c r="B104" s="50" t="s">
        <v>12</v>
      </c>
      <c r="C104" s="19"/>
      <c r="D104" s="101"/>
      <c r="E104" s="65"/>
      <c r="F104" s="20">
        <f t="shared" si="2"/>
        <v>0</v>
      </c>
    </row>
    <row r="105" spans="1:6" x14ac:dyDescent="0.25">
      <c r="A105" s="19" t="s">
        <v>131</v>
      </c>
      <c r="B105" s="50" t="s">
        <v>66</v>
      </c>
      <c r="C105" s="19"/>
      <c r="D105" s="101"/>
      <c r="E105" s="65"/>
      <c r="F105" s="20">
        <f t="shared" si="2"/>
        <v>0</v>
      </c>
    </row>
    <row r="106" spans="1:6" x14ac:dyDescent="0.25">
      <c r="A106" s="19" t="s">
        <v>132</v>
      </c>
      <c r="B106" s="50" t="s">
        <v>67</v>
      </c>
      <c r="C106" s="19"/>
      <c r="D106" s="101"/>
      <c r="E106" s="65"/>
      <c r="F106" s="20">
        <f t="shared" si="2"/>
        <v>0</v>
      </c>
    </row>
    <row r="107" spans="1:6" x14ac:dyDescent="0.25">
      <c r="A107" s="19" t="s">
        <v>133</v>
      </c>
      <c r="B107" s="50" t="s">
        <v>74</v>
      </c>
      <c r="C107" s="19"/>
      <c r="D107" s="101"/>
      <c r="E107" s="65"/>
      <c r="F107" s="20">
        <f t="shared" si="2"/>
        <v>0</v>
      </c>
    </row>
    <row r="108" spans="1:6" x14ac:dyDescent="0.25">
      <c r="A108" s="19" t="s">
        <v>134</v>
      </c>
      <c r="B108" s="50" t="s">
        <v>15</v>
      </c>
      <c r="C108" s="19"/>
      <c r="D108" s="101"/>
      <c r="E108" s="65"/>
      <c r="F108" s="20">
        <f t="shared" si="2"/>
        <v>0</v>
      </c>
    </row>
    <row r="109" spans="1:6" x14ac:dyDescent="0.25">
      <c r="A109" s="19" t="s">
        <v>135</v>
      </c>
      <c r="B109" s="50" t="s">
        <v>27</v>
      </c>
      <c r="C109" s="19"/>
      <c r="D109" s="101"/>
      <c r="E109" s="65"/>
      <c r="F109" s="20">
        <f t="shared" si="2"/>
        <v>0</v>
      </c>
    </row>
    <row r="110" spans="1:6" x14ac:dyDescent="0.25">
      <c r="A110" s="19" t="s">
        <v>136</v>
      </c>
      <c r="B110" s="50" t="s">
        <v>40</v>
      </c>
      <c r="C110" s="19"/>
      <c r="D110" s="101"/>
      <c r="E110" s="65"/>
      <c r="F110" s="20">
        <f t="shared" si="2"/>
        <v>0</v>
      </c>
    </row>
    <row r="111" spans="1:6" x14ac:dyDescent="0.25">
      <c r="A111" s="19" t="s">
        <v>137</v>
      </c>
      <c r="B111" s="50" t="s">
        <v>28</v>
      </c>
      <c r="C111" s="19"/>
      <c r="D111" s="101"/>
      <c r="E111" s="65"/>
      <c r="F111" s="20">
        <f t="shared" si="2"/>
        <v>0</v>
      </c>
    </row>
    <row r="112" spans="1:6" x14ac:dyDescent="0.25">
      <c r="A112" s="19" t="s">
        <v>138</v>
      </c>
      <c r="B112" s="50" t="s">
        <v>26</v>
      </c>
      <c r="C112" s="19"/>
      <c r="D112" s="101"/>
      <c r="E112" s="65"/>
      <c r="F112" s="20">
        <f t="shared" si="2"/>
        <v>0</v>
      </c>
    </row>
    <row r="113" spans="1:6" x14ac:dyDescent="0.25">
      <c r="A113" s="19" t="s">
        <v>139</v>
      </c>
      <c r="B113" s="50" t="s">
        <v>75</v>
      </c>
      <c r="C113" s="19"/>
      <c r="D113" s="101"/>
      <c r="E113" s="65"/>
      <c r="F113" s="20">
        <f t="shared" si="2"/>
        <v>0</v>
      </c>
    </row>
    <row r="114" spans="1:6" x14ac:dyDescent="0.25">
      <c r="A114" s="19" t="s">
        <v>140</v>
      </c>
      <c r="B114" s="92" t="s">
        <v>16</v>
      </c>
      <c r="C114" s="73"/>
      <c r="D114" s="110"/>
      <c r="E114" s="69"/>
      <c r="F114" s="98">
        <f t="shared" si="2"/>
        <v>0</v>
      </c>
    </row>
    <row r="115" spans="1:6" ht="15.75" thickBot="1" x14ac:dyDescent="0.3">
      <c r="E115" s="48" t="s">
        <v>29</v>
      </c>
      <c r="F115" s="99">
        <f>SUM(F6:F114)</f>
        <v>0</v>
      </c>
    </row>
    <row r="116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  <headerFooter>
    <oddHeader>&amp;R&amp;9Baa Maalhos Waste yard BoQ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opLeftCell="A16" zoomScale="115" zoomScaleNormal="115" workbookViewId="0">
      <selection activeCell="F6" sqref="F6"/>
    </sheetView>
  </sheetViews>
  <sheetFormatPr defaultRowHeight="15" x14ac:dyDescent="0.25"/>
  <cols>
    <col min="1" max="1" width="2.42578125" customWidth="1"/>
    <col min="2" max="2" width="13.42578125" customWidth="1"/>
    <col min="3" max="3" width="37" customWidth="1"/>
    <col min="4" max="4" width="22.42578125" customWidth="1"/>
  </cols>
  <sheetData>
    <row r="1" spans="2:8" s="32" customFormat="1" ht="15.75" x14ac:dyDescent="0.25">
      <c r="B1" s="116" t="s">
        <v>142</v>
      </c>
      <c r="C1" s="116"/>
      <c r="D1" s="116"/>
      <c r="E1" s="33"/>
      <c r="F1" s="33"/>
      <c r="G1" s="33"/>
    </row>
    <row r="2" spans="2:8" s="32" customFormat="1" ht="15.75" x14ac:dyDescent="0.25">
      <c r="B2" s="116"/>
      <c r="C2" s="116"/>
      <c r="D2" s="116"/>
      <c r="E2" s="33"/>
      <c r="F2" s="33"/>
      <c r="G2" s="33"/>
    </row>
    <row r="3" spans="2:8" s="32" customFormat="1" ht="15.75" x14ac:dyDescent="0.25">
      <c r="B3" s="115" t="s">
        <v>20</v>
      </c>
      <c r="C3" s="115"/>
      <c r="D3" s="115"/>
      <c r="E3" s="33"/>
      <c r="F3" s="33"/>
      <c r="G3" s="33"/>
    </row>
    <row r="4" spans="2:8" s="32" customFormat="1" ht="15.75" x14ac:dyDescent="0.25">
      <c r="B4" s="114" t="s">
        <v>25</v>
      </c>
      <c r="C4" s="114"/>
      <c r="D4" s="114"/>
      <c r="E4" s="112"/>
      <c r="F4" s="112"/>
      <c r="G4" s="112"/>
    </row>
    <row r="5" spans="2:8" x14ac:dyDescent="0.25">
      <c r="B5" s="4"/>
      <c r="C5" s="4"/>
      <c r="D5" s="4"/>
      <c r="E5" s="5"/>
      <c r="F5" s="5"/>
      <c r="G5" s="5"/>
      <c r="H5" s="6"/>
    </row>
    <row r="6" spans="2:8" s="3" customFormat="1" ht="23.25" customHeight="1" x14ac:dyDescent="0.25">
      <c r="B6" s="27" t="s">
        <v>21</v>
      </c>
      <c r="C6" s="27" t="s">
        <v>1</v>
      </c>
      <c r="D6" s="27" t="s">
        <v>5</v>
      </c>
      <c r="E6" s="24"/>
      <c r="F6" s="24"/>
      <c r="G6" s="24"/>
      <c r="H6" s="25"/>
    </row>
    <row r="7" spans="2:8" s="3" customFormat="1" ht="23.25" customHeight="1" x14ac:dyDescent="0.25">
      <c r="B7" s="24">
        <v>1</v>
      </c>
      <c r="C7" s="26" t="s">
        <v>18</v>
      </c>
      <c r="D7" s="52"/>
      <c r="E7" s="7"/>
      <c r="F7" s="24"/>
      <c r="G7" s="24"/>
      <c r="H7" s="25"/>
    </row>
    <row r="8" spans="2:8" s="3" customFormat="1" ht="23.25" customHeight="1" x14ac:dyDescent="0.25">
      <c r="B8" s="28">
        <v>2</v>
      </c>
      <c r="C8" s="29" t="s">
        <v>6</v>
      </c>
      <c r="D8" s="53"/>
      <c r="E8" s="25"/>
      <c r="F8" s="25"/>
      <c r="G8" s="25"/>
      <c r="H8" s="25"/>
    </row>
    <row r="9" spans="2:8" s="3" customFormat="1" ht="23.25" customHeight="1" x14ac:dyDescent="0.25">
      <c r="B9" s="24">
        <v>3</v>
      </c>
      <c r="C9" s="30" t="s">
        <v>12</v>
      </c>
      <c r="D9" s="53"/>
    </row>
    <row r="10" spans="2:8" s="3" customFormat="1" ht="23.25" customHeight="1" x14ac:dyDescent="0.25">
      <c r="B10" s="28">
        <v>4</v>
      </c>
      <c r="C10" s="30" t="s">
        <v>66</v>
      </c>
      <c r="D10" s="53"/>
    </row>
    <row r="11" spans="2:8" s="3" customFormat="1" ht="23.25" customHeight="1" x14ac:dyDescent="0.25">
      <c r="B11" s="24">
        <v>5</v>
      </c>
      <c r="C11" s="30" t="s">
        <v>67</v>
      </c>
      <c r="D11" s="53"/>
    </row>
    <row r="12" spans="2:8" s="3" customFormat="1" ht="23.25" customHeight="1" x14ac:dyDescent="0.25">
      <c r="B12" s="28">
        <v>6</v>
      </c>
      <c r="C12" s="30" t="s">
        <v>13</v>
      </c>
      <c r="D12" s="53"/>
    </row>
    <row r="13" spans="2:8" s="3" customFormat="1" ht="23.25" customHeight="1" x14ac:dyDescent="0.25">
      <c r="B13" s="24">
        <v>7</v>
      </c>
      <c r="C13" s="30" t="s">
        <v>15</v>
      </c>
      <c r="D13" s="53"/>
    </row>
    <row r="14" spans="2:8" s="3" customFormat="1" ht="23.25" customHeight="1" x14ac:dyDescent="0.25">
      <c r="B14" s="28">
        <v>8</v>
      </c>
      <c r="C14" s="30" t="s">
        <v>27</v>
      </c>
      <c r="D14" s="53"/>
    </row>
    <row r="15" spans="2:8" s="3" customFormat="1" ht="23.25" customHeight="1" x14ac:dyDescent="0.25">
      <c r="B15" s="24">
        <v>9</v>
      </c>
      <c r="C15" s="30" t="s">
        <v>40</v>
      </c>
      <c r="D15" s="53"/>
    </row>
    <row r="16" spans="2:8" s="3" customFormat="1" ht="23.25" customHeight="1" x14ac:dyDescent="0.25">
      <c r="B16" s="28">
        <v>10</v>
      </c>
      <c r="C16" s="30" t="s">
        <v>28</v>
      </c>
      <c r="D16" s="53"/>
    </row>
    <row r="17" spans="2:4" s="3" customFormat="1" ht="23.25" customHeight="1" x14ac:dyDescent="0.25">
      <c r="B17" s="24">
        <v>11</v>
      </c>
      <c r="C17" s="30" t="s">
        <v>26</v>
      </c>
      <c r="D17" s="53"/>
    </row>
    <row r="18" spans="2:4" s="3" customFormat="1" ht="23.25" customHeight="1" x14ac:dyDescent="0.25">
      <c r="B18" s="28">
        <v>12</v>
      </c>
      <c r="C18" s="30" t="s">
        <v>37</v>
      </c>
      <c r="D18" s="53"/>
    </row>
    <row r="19" spans="2:4" s="3" customFormat="1" ht="23.25" customHeight="1" x14ac:dyDescent="0.25">
      <c r="B19" s="24">
        <v>13</v>
      </c>
      <c r="C19" s="30" t="s">
        <v>16</v>
      </c>
      <c r="D19" s="53"/>
    </row>
    <row r="20" spans="2:4" s="3" customFormat="1" ht="23.25" customHeight="1" x14ac:dyDescent="0.25">
      <c r="B20" s="28">
        <v>14</v>
      </c>
      <c r="C20" s="93" t="s">
        <v>72</v>
      </c>
      <c r="D20" s="94"/>
    </row>
    <row r="21" spans="2:4" s="3" customFormat="1" ht="22.5" customHeight="1" x14ac:dyDescent="0.25">
      <c r="B21" s="54"/>
      <c r="C21" s="55" t="s">
        <v>22</v>
      </c>
      <c r="D21" s="56">
        <f>SUM(D7:D20)</f>
        <v>0</v>
      </c>
    </row>
    <row r="22" spans="2:4" s="3" customFormat="1" ht="21.75" customHeight="1" x14ac:dyDescent="0.25">
      <c r="B22" s="57"/>
      <c r="C22" s="58" t="s">
        <v>23</v>
      </c>
      <c r="D22" s="59">
        <f>ROUND(D21*0.06,2)</f>
        <v>0</v>
      </c>
    </row>
    <row r="23" spans="2:4" ht="9" customHeight="1" x14ac:dyDescent="0.25">
      <c r="C23" s="31"/>
    </row>
    <row r="24" spans="2:4" s="3" customFormat="1" ht="25.5" customHeight="1" thickBot="1" x14ac:dyDescent="0.3">
      <c r="B24" s="60"/>
      <c r="C24" s="61" t="s">
        <v>24</v>
      </c>
      <c r="D24" s="62">
        <f ca="1">SUM(D21:D24)</f>
        <v>0</v>
      </c>
    </row>
  </sheetData>
  <mergeCells count="3">
    <mergeCell ref="B1:D2"/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9" scale="115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"/>
  <sheetViews>
    <sheetView tabSelected="1" zoomScaleNormal="100" zoomScaleSheetLayoutView="115" zoomScalePageLayoutView="85" workbookViewId="0">
      <selection activeCell="F7" sqref="F7"/>
    </sheetView>
  </sheetViews>
  <sheetFormatPr defaultRowHeight="15" x14ac:dyDescent="0.25"/>
  <cols>
    <col min="2" max="2" width="36.5703125" customWidth="1"/>
    <col min="3" max="3" width="9.140625" style="1" customWidth="1"/>
    <col min="4" max="4" width="9.5703125" style="124" bestFit="1" customWidth="1"/>
    <col min="5" max="5" width="10.5703125" bestFit="1" customWidth="1"/>
    <col min="6" max="6" width="15" style="3" customWidth="1"/>
    <col min="8" max="8" width="9.140625" customWidth="1"/>
  </cols>
  <sheetData>
    <row r="1" spans="1:6" x14ac:dyDescent="0.25">
      <c r="A1" s="117" t="s">
        <v>142</v>
      </c>
      <c r="B1" s="117"/>
      <c r="C1" s="117"/>
      <c r="D1" s="117"/>
      <c r="E1" s="117"/>
      <c r="F1" s="117"/>
    </row>
    <row r="2" spans="1:6" x14ac:dyDescent="0.25">
      <c r="A2" s="117" t="s">
        <v>20</v>
      </c>
      <c r="B2" s="117"/>
      <c r="C2" s="117"/>
      <c r="D2" s="117"/>
      <c r="E2" s="117"/>
      <c r="F2" s="117"/>
    </row>
    <row r="3" spans="1:6" x14ac:dyDescent="0.25">
      <c r="A3" s="4"/>
      <c r="B3" s="4"/>
      <c r="C3" s="4"/>
      <c r="D3" s="118"/>
      <c r="E3" s="4"/>
      <c r="F3" s="95"/>
    </row>
    <row r="4" spans="1:6" s="113" customFormat="1" x14ac:dyDescent="0.25">
      <c r="A4" s="8" t="s">
        <v>0</v>
      </c>
      <c r="B4" s="8" t="s">
        <v>1</v>
      </c>
      <c r="C4" s="8" t="s">
        <v>2</v>
      </c>
      <c r="D4" s="119" t="s">
        <v>3</v>
      </c>
      <c r="E4" s="8" t="s">
        <v>4</v>
      </c>
      <c r="F4" s="96" t="s">
        <v>5</v>
      </c>
    </row>
    <row r="5" spans="1:6" s="113" customFormat="1" x14ac:dyDescent="0.25">
      <c r="A5" s="9">
        <v>1</v>
      </c>
      <c r="B5" s="10" t="s">
        <v>18</v>
      </c>
      <c r="C5" s="9"/>
      <c r="D5" s="120"/>
      <c r="E5" s="9"/>
      <c r="F5" s="97"/>
    </row>
    <row r="6" spans="1:6" s="113" customFormat="1" ht="75" x14ac:dyDescent="0.25">
      <c r="A6" s="11">
        <v>1.1000000000000001</v>
      </c>
      <c r="B6" s="13" t="s">
        <v>70</v>
      </c>
      <c r="C6" s="14" t="s">
        <v>7</v>
      </c>
      <c r="D6" s="20">
        <v>1</v>
      </c>
      <c r="E6" s="20"/>
      <c r="F6" s="20">
        <f t="shared" ref="F6:F39" si="0">ROUND(D6*E6,2)</f>
        <v>0</v>
      </c>
    </row>
    <row r="7" spans="1:6" s="113" customFormat="1" ht="30" x14ac:dyDescent="0.25">
      <c r="A7" s="11">
        <v>1.2</v>
      </c>
      <c r="B7" s="13" t="s">
        <v>19</v>
      </c>
      <c r="C7" s="11" t="s">
        <v>7</v>
      </c>
      <c r="D7" s="63">
        <v>1</v>
      </c>
      <c r="E7" s="63"/>
      <c r="F7" s="20">
        <f t="shared" si="0"/>
        <v>0</v>
      </c>
    </row>
    <row r="8" spans="1:6" s="113" customFormat="1" x14ac:dyDescent="0.25">
      <c r="A8" s="12"/>
      <c r="B8" s="12"/>
      <c r="C8" s="12"/>
      <c r="D8" s="64"/>
      <c r="E8" s="64"/>
      <c r="F8" s="20"/>
    </row>
    <row r="9" spans="1:6" x14ac:dyDescent="0.25">
      <c r="A9" s="46">
        <v>2</v>
      </c>
      <c r="B9" s="15" t="s">
        <v>6</v>
      </c>
      <c r="C9" s="16"/>
      <c r="D9" s="65"/>
      <c r="E9" s="65"/>
      <c r="F9" s="20"/>
    </row>
    <row r="10" spans="1:6" ht="30" x14ac:dyDescent="0.25">
      <c r="A10" s="14"/>
      <c r="B10" s="18" t="s">
        <v>8</v>
      </c>
      <c r="C10" s="16"/>
      <c r="D10" s="65"/>
      <c r="E10" s="65"/>
      <c r="F10" s="20"/>
    </row>
    <row r="11" spans="1:6" x14ac:dyDescent="0.25">
      <c r="A11" s="14">
        <v>2.1</v>
      </c>
      <c r="B11" s="70" t="s">
        <v>77</v>
      </c>
      <c r="C11" s="19" t="s">
        <v>9</v>
      </c>
      <c r="D11" s="20">
        <v>6.24</v>
      </c>
      <c r="E11" s="65"/>
      <c r="F11" s="20">
        <f t="shared" si="0"/>
        <v>0</v>
      </c>
    </row>
    <row r="12" spans="1:6" x14ac:dyDescent="0.25">
      <c r="A12" s="14">
        <v>2.2000000000000002</v>
      </c>
      <c r="B12" s="78" t="s">
        <v>78</v>
      </c>
      <c r="C12" s="19" t="s">
        <v>9</v>
      </c>
      <c r="D12" s="20">
        <v>2.86</v>
      </c>
      <c r="E12" s="65"/>
      <c r="F12" s="20">
        <f t="shared" si="0"/>
        <v>0</v>
      </c>
    </row>
    <row r="13" spans="1:6" x14ac:dyDescent="0.25">
      <c r="A13" s="14">
        <v>2.2999999999999998</v>
      </c>
      <c r="B13" s="78" t="s">
        <v>80</v>
      </c>
      <c r="C13" s="19" t="s">
        <v>9</v>
      </c>
      <c r="D13" s="20">
        <v>2.2599999999999998</v>
      </c>
      <c r="E13" s="65"/>
      <c r="F13" s="20">
        <f t="shared" si="0"/>
        <v>0</v>
      </c>
    </row>
    <row r="14" spans="1:6" x14ac:dyDescent="0.25">
      <c r="A14" s="14">
        <v>2.4</v>
      </c>
      <c r="B14" s="18" t="s">
        <v>79</v>
      </c>
      <c r="C14" s="19" t="s">
        <v>11</v>
      </c>
      <c r="D14" s="20">
        <v>7.52</v>
      </c>
      <c r="E14" s="65"/>
      <c r="F14" s="20">
        <f t="shared" si="0"/>
        <v>0</v>
      </c>
    </row>
    <row r="15" spans="1:6" x14ac:dyDescent="0.25">
      <c r="A15" s="17"/>
      <c r="B15" s="17"/>
      <c r="C15" s="16"/>
      <c r="D15" s="65"/>
      <c r="E15" s="65"/>
      <c r="F15" s="20"/>
    </row>
    <row r="16" spans="1:6" x14ac:dyDescent="0.25">
      <c r="A16" s="46">
        <v>3</v>
      </c>
      <c r="B16" s="21" t="s">
        <v>12</v>
      </c>
      <c r="C16" s="16"/>
      <c r="D16" s="65"/>
      <c r="E16" s="65"/>
      <c r="F16" s="20"/>
    </row>
    <row r="17" spans="1:6" x14ac:dyDescent="0.25">
      <c r="A17" s="14">
        <v>3.1</v>
      </c>
      <c r="B17" s="76" t="s">
        <v>78</v>
      </c>
      <c r="C17" s="19" t="s">
        <v>9</v>
      </c>
      <c r="D17" s="20">
        <v>2.86</v>
      </c>
      <c r="E17" s="65"/>
      <c r="F17" s="20">
        <f t="shared" si="0"/>
        <v>0</v>
      </c>
    </row>
    <row r="18" spans="1:6" x14ac:dyDescent="0.25">
      <c r="A18" s="38">
        <v>3.2</v>
      </c>
      <c r="B18" s="77" t="s">
        <v>81</v>
      </c>
      <c r="C18" s="40" t="s">
        <v>9</v>
      </c>
      <c r="D18" s="121">
        <v>6.24</v>
      </c>
      <c r="E18" s="66"/>
      <c r="F18" s="20">
        <f t="shared" si="0"/>
        <v>0</v>
      </c>
    </row>
    <row r="19" spans="1:6" x14ac:dyDescent="0.25">
      <c r="A19" s="14">
        <v>3.3</v>
      </c>
      <c r="B19" s="76" t="s">
        <v>82</v>
      </c>
      <c r="C19" s="19" t="s">
        <v>9</v>
      </c>
      <c r="D19" s="20">
        <v>0.54</v>
      </c>
      <c r="E19" s="65"/>
      <c r="F19" s="20">
        <f t="shared" si="0"/>
        <v>0</v>
      </c>
    </row>
    <row r="20" spans="1:6" x14ac:dyDescent="0.25">
      <c r="A20" s="38">
        <v>3.4</v>
      </c>
      <c r="B20" s="76" t="s">
        <v>83</v>
      </c>
      <c r="C20" s="19" t="s">
        <v>9</v>
      </c>
      <c r="D20" s="20">
        <v>0.66</v>
      </c>
      <c r="E20" s="65"/>
      <c r="F20" s="20">
        <f t="shared" si="0"/>
        <v>0</v>
      </c>
    </row>
    <row r="21" spans="1:6" x14ac:dyDescent="0.25">
      <c r="A21" s="51"/>
      <c r="B21" s="72"/>
      <c r="C21" s="35"/>
      <c r="D21" s="122"/>
      <c r="E21" s="67"/>
      <c r="F21" s="20"/>
    </row>
    <row r="22" spans="1:6" x14ac:dyDescent="0.25">
      <c r="A22" s="88">
        <v>4</v>
      </c>
      <c r="B22" s="85" t="s">
        <v>66</v>
      </c>
      <c r="C22" s="35"/>
      <c r="D22" s="122"/>
      <c r="E22" s="67"/>
      <c r="F22" s="20"/>
    </row>
    <row r="23" spans="1:6" ht="30" x14ac:dyDescent="0.25">
      <c r="A23" s="71"/>
      <c r="B23" s="36" t="s">
        <v>68</v>
      </c>
      <c r="C23" s="35"/>
      <c r="D23" s="122"/>
      <c r="E23" s="67"/>
      <c r="F23" s="20"/>
    </row>
    <row r="24" spans="1:6" x14ac:dyDescent="0.25">
      <c r="A24" s="71">
        <v>4.0999999999999996</v>
      </c>
      <c r="B24" s="86" t="s">
        <v>77</v>
      </c>
      <c r="C24" s="35"/>
      <c r="D24" s="122"/>
      <c r="E24" s="67"/>
      <c r="F24" s="20"/>
    </row>
    <row r="25" spans="1:6" x14ac:dyDescent="0.25">
      <c r="A25" s="71" t="s">
        <v>107</v>
      </c>
      <c r="B25" s="100" t="s">
        <v>57</v>
      </c>
      <c r="C25" s="35" t="s">
        <v>105</v>
      </c>
      <c r="D25" s="122">
        <f>526.46*0.888</f>
        <v>467.49648000000002</v>
      </c>
      <c r="E25" s="67"/>
      <c r="F25" s="20">
        <f t="shared" si="0"/>
        <v>0</v>
      </c>
    </row>
    <row r="26" spans="1:6" x14ac:dyDescent="0.25">
      <c r="A26" s="71" t="s">
        <v>108</v>
      </c>
      <c r="B26" s="100" t="s">
        <v>55</v>
      </c>
      <c r="C26" s="35" t="s">
        <v>105</v>
      </c>
      <c r="D26" s="122">
        <f>638.14*0.222</f>
        <v>141.66708</v>
      </c>
      <c r="E26" s="67"/>
      <c r="F26" s="20">
        <f t="shared" si="0"/>
        <v>0</v>
      </c>
    </row>
    <row r="27" spans="1:6" x14ac:dyDescent="0.25">
      <c r="A27" s="71">
        <v>4.2</v>
      </c>
      <c r="B27" s="86" t="s">
        <v>82</v>
      </c>
      <c r="C27" s="35"/>
      <c r="D27" s="122"/>
      <c r="E27" s="67"/>
      <c r="F27" s="20"/>
    </row>
    <row r="28" spans="1:6" x14ac:dyDescent="0.25">
      <c r="A28" s="71" t="s">
        <v>109</v>
      </c>
      <c r="B28" s="100" t="s">
        <v>57</v>
      </c>
      <c r="C28" s="35" t="s">
        <v>105</v>
      </c>
      <c r="D28" s="122">
        <f>58.96*0.888</f>
        <v>52.356480000000005</v>
      </c>
      <c r="E28" s="67"/>
      <c r="F28" s="20">
        <f t="shared" si="0"/>
        <v>0</v>
      </c>
    </row>
    <row r="29" spans="1:6" x14ac:dyDescent="0.25">
      <c r="A29" s="71" t="s">
        <v>110</v>
      </c>
      <c r="B29" s="100" t="s">
        <v>55</v>
      </c>
      <c r="C29" s="35" t="s">
        <v>105</v>
      </c>
      <c r="D29" s="122">
        <f>53.6*0.222</f>
        <v>11.8992</v>
      </c>
      <c r="E29" s="67"/>
      <c r="F29" s="20">
        <f t="shared" si="0"/>
        <v>0</v>
      </c>
    </row>
    <row r="30" spans="1:6" x14ac:dyDescent="0.25">
      <c r="A30" s="71">
        <v>4.3</v>
      </c>
      <c r="B30" s="86" t="s">
        <v>83</v>
      </c>
      <c r="C30" s="35"/>
      <c r="D30" s="122"/>
      <c r="E30" s="67"/>
      <c r="F30" s="20"/>
    </row>
    <row r="31" spans="1:6" x14ac:dyDescent="0.25">
      <c r="A31" s="71" t="s">
        <v>111</v>
      </c>
      <c r="B31" s="100" t="s">
        <v>57</v>
      </c>
      <c r="C31" s="35" t="s">
        <v>105</v>
      </c>
      <c r="D31" s="122">
        <f>4.72*0.888</f>
        <v>4.1913599999999995</v>
      </c>
      <c r="E31" s="67"/>
      <c r="F31" s="20">
        <f t="shared" si="0"/>
        <v>0</v>
      </c>
    </row>
    <row r="32" spans="1:6" x14ac:dyDescent="0.25">
      <c r="A32" s="71" t="s">
        <v>112</v>
      </c>
      <c r="B32" s="100" t="s">
        <v>55</v>
      </c>
      <c r="C32" s="35" t="s">
        <v>105</v>
      </c>
      <c r="D32" s="122">
        <f>62.93*0.222</f>
        <v>13.970460000000001</v>
      </c>
      <c r="E32" s="67"/>
      <c r="F32" s="20">
        <f t="shared" si="0"/>
        <v>0</v>
      </c>
    </row>
    <row r="33" spans="1:6" x14ac:dyDescent="0.25">
      <c r="A33" s="51"/>
      <c r="B33" s="86"/>
      <c r="C33" s="35"/>
      <c r="D33" s="122"/>
      <c r="E33" s="67"/>
      <c r="F33" s="20"/>
    </row>
    <row r="34" spans="1:6" x14ac:dyDescent="0.25">
      <c r="A34" s="87">
        <v>5</v>
      </c>
      <c r="B34" s="85" t="s">
        <v>67</v>
      </c>
      <c r="C34" s="35"/>
      <c r="D34" s="122"/>
      <c r="E34" s="67"/>
      <c r="F34" s="20"/>
    </row>
    <row r="35" spans="1:6" ht="30" x14ac:dyDescent="0.25">
      <c r="A35" s="51"/>
      <c r="B35" s="89" t="s">
        <v>69</v>
      </c>
      <c r="C35" s="35"/>
      <c r="D35" s="122"/>
      <c r="E35" s="67"/>
      <c r="F35" s="20"/>
    </row>
    <row r="36" spans="1:6" x14ac:dyDescent="0.25">
      <c r="A36" s="71">
        <v>5.0999999999999996</v>
      </c>
      <c r="B36" s="86" t="s">
        <v>77</v>
      </c>
      <c r="C36" s="35" t="s">
        <v>11</v>
      </c>
      <c r="D36" s="122">
        <v>71.790000000000006</v>
      </c>
      <c r="E36" s="67"/>
      <c r="F36" s="20">
        <f t="shared" si="0"/>
        <v>0</v>
      </c>
    </row>
    <row r="37" spans="1:6" x14ac:dyDescent="0.25">
      <c r="A37" s="71">
        <v>5.2</v>
      </c>
      <c r="B37" s="86" t="s">
        <v>78</v>
      </c>
      <c r="C37" s="35" t="s">
        <v>11</v>
      </c>
      <c r="D37" s="122">
        <v>42.93</v>
      </c>
      <c r="E37" s="67"/>
      <c r="F37" s="20">
        <f t="shared" si="0"/>
        <v>0</v>
      </c>
    </row>
    <row r="38" spans="1:6" x14ac:dyDescent="0.25">
      <c r="A38" s="71">
        <v>5.3</v>
      </c>
      <c r="B38" s="86" t="s">
        <v>84</v>
      </c>
      <c r="C38" s="35" t="s">
        <v>11</v>
      </c>
      <c r="D38" s="122">
        <v>10.72</v>
      </c>
      <c r="E38" s="67"/>
      <c r="F38" s="20">
        <f t="shared" si="0"/>
        <v>0</v>
      </c>
    </row>
    <row r="39" spans="1:6" x14ac:dyDescent="0.25">
      <c r="A39" s="71">
        <v>5.4</v>
      </c>
      <c r="B39" s="86" t="s">
        <v>85</v>
      </c>
      <c r="C39" s="35" t="s">
        <v>11</v>
      </c>
      <c r="D39" s="122">
        <v>9.44</v>
      </c>
      <c r="E39" s="67"/>
      <c r="F39" s="20">
        <f t="shared" si="0"/>
        <v>0</v>
      </c>
    </row>
    <row r="40" spans="1:6" x14ac:dyDescent="0.25">
      <c r="A40" s="17"/>
      <c r="B40" s="17"/>
      <c r="C40" s="16"/>
      <c r="D40" s="65"/>
      <c r="E40" s="65"/>
      <c r="F40" s="20"/>
    </row>
    <row r="41" spans="1:6" x14ac:dyDescent="0.25">
      <c r="A41" s="46">
        <v>6</v>
      </c>
      <c r="B41" s="22" t="s">
        <v>13</v>
      </c>
      <c r="C41" s="16"/>
      <c r="D41" s="65"/>
      <c r="E41" s="65"/>
      <c r="F41" s="20"/>
    </row>
    <row r="42" spans="1:6" x14ac:dyDescent="0.25">
      <c r="A42" s="16"/>
      <c r="B42" s="23" t="s">
        <v>30</v>
      </c>
      <c r="C42" s="19"/>
      <c r="D42" s="20"/>
      <c r="E42" s="65"/>
      <c r="F42" s="20"/>
    </row>
    <row r="43" spans="1:6" ht="15.75" customHeight="1" x14ac:dyDescent="0.25">
      <c r="A43" s="44">
        <v>6.1</v>
      </c>
      <c r="B43" s="45" t="s">
        <v>86</v>
      </c>
      <c r="C43" s="35" t="s">
        <v>14</v>
      </c>
      <c r="D43" s="122">
        <v>107.84</v>
      </c>
      <c r="E43" s="67"/>
      <c r="F43" s="20">
        <f t="shared" ref="F43:F84" si="1">ROUND(D43*E43,2)</f>
        <v>0</v>
      </c>
    </row>
    <row r="44" spans="1:6" ht="15.75" customHeight="1" x14ac:dyDescent="0.25">
      <c r="A44" s="44">
        <v>6.2</v>
      </c>
      <c r="B44" s="45" t="s">
        <v>87</v>
      </c>
      <c r="C44" s="35" t="s">
        <v>14</v>
      </c>
      <c r="D44" s="122">
        <v>20.92</v>
      </c>
      <c r="E44" s="67"/>
      <c r="F44" s="20">
        <f t="shared" si="1"/>
        <v>0</v>
      </c>
    </row>
    <row r="45" spans="1:6" ht="15.75" customHeight="1" x14ac:dyDescent="0.25">
      <c r="A45" s="44"/>
      <c r="B45" s="45"/>
      <c r="C45" s="35"/>
      <c r="D45" s="122"/>
      <c r="E45" s="67"/>
      <c r="F45" s="20"/>
    </row>
    <row r="46" spans="1:6" x14ac:dyDescent="0.25">
      <c r="A46" s="12">
        <v>7</v>
      </c>
      <c r="B46" s="22" t="s">
        <v>15</v>
      </c>
      <c r="C46" s="19"/>
      <c r="D46" s="20"/>
      <c r="E46" s="65"/>
      <c r="F46" s="20"/>
    </row>
    <row r="47" spans="1:6" x14ac:dyDescent="0.25">
      <c r="A47" s="19"/>
      <c r="B47" s="23" t="s">
        <v>30</v>
      </c>
      <c r="C47" s="19"/>
      <c r="D47" s="20"/>
      <c r="E47" s="65"/>
      <c r="F47" s="20"/>
    </row>
    <row r="48" spans="1:6" x14ac:dyDescent="0.25">
      <c r="A48" s="19">
        <v>7.1</v>
      </c>
      <c r="B48" s="45" t="s">
        <v>86</v>
      </c>
      <c r="C48" s="19" t="s">
        <v>11</v>
      </c>
      <c r="D48" s="20">
        <v>258.82</v>
      </c>
      <c r="E48" s="65"/>
      <c r="F48" s="20">
        <f t="shared" si="1"/>
        <v>0</v>
      </c>
    </row>
    <row r="49" spans="1:6" x14ac:dyDescent="0.25">
      <c r="A49" s="19">
        <v>7.2</v>
      </c>
      <c r="B49" s="45" t="s">
        <v>87</v>
      </c>
      <c r="C49" s="19" t="s">
        <v>11</v>
      </c>
      <c r="D49" s="20">
        <v>41.84</v>
      </c>
      <c r="E49" s="65"/>
      <c r="F49" s="20">
        <f t="shared" si="1"/>
        <v>0</v>
      </c>
    </row>
    <row r="50" spans="1:6" x14ac:dyDescent="0.25">
      <c r="A50" s="42"/>
      <c r="B50" s="43"/>
      <c r="C50" s="42"/>
      <c r="D50" s="123"/>
      <c r="E50" s="68"/>
      <c r="F50" s="20"/>
    </row>
    <row r="51" spans="1:6" x14ac:dyDescent="0.25">
      <c r="A51" s="46">
        <v>8</v>
      </c>
      <c r="B51" s="22" t="s">
        <v>27</v>
      </c>
      <c r="C51" s="16"/>
      <c r="D51" s="65"/>
      <c r="E51" s="65"/>
      <c r="F51" s="20"/>
    </row>
    <row r="52" spans="1:6" ht="60" x14ac:dyDescent="0.25">
      <c r="A52" s="19">
        <v>8.1</v>
      </c>
      <c r="B52" s="18" t="s">
        <v>90</v>
      </c>
      <c r="C52" s="19"/>
      <c r="D52" s="20"/>
      <c r="E52" s="65"/>
      <c r="F52" s="20"/>
    </row>
    <row r="53" spans="1:6" x14ac:dyDescent="0.25">
      <c r="A53" s="19" t="s">
        <v>113</v>
      </c>
      <c r="B53" s="18" t="s">
        <v>88</v>
      </c>
      <c r="C53" s="19" t="s">
        <v>14</v>
      </c>
      <c r="D53" s="20">
        <v>175.87</v>
      </c>
      <c r="E53" s="65"/>
      <c r="F53" s="20">
        <f t="shared" si="1"/>
        <v>0</v>
      </c>
    </row>
    <row r="54" spans="1:6" x14ac:dyDescent="0.25">
      <c r="A54" s="19" t="s">
        <v>114</v>
      </c>
      <c r="B54" s="18" t="s">
        <v>89</v>
      </c>
      <c r="C54" s="19" t="s">
        <v>14</v>
      </c>
      <c r="D54" s="20">
        <v>242</v>
      </c>
      <c r="E54" s="65"/>
      <c r="F54" s="20">
        <f t="shared" si="1"/>
        <v>0</v>
      </c>
    </row>
    <row r="55" spans="1:6" x14ac:dyDescent="0.25">
      <c r="A55" s="19"/>
      <c r="B55" s="37"/>
      <c r="C55" s="19"/>
      <c r="D55" s="20"/>
      <c r="E55" s="65"/>
      <c r="F55" s="20"/>
    </row>
    <row r="56" spans="1:6" x14ac:dyDescent="0.25">
      <c r="A56" s="46">
        <v>9</v>
      </c>
      <c r="B56" s="22" t="s">
        <v>40</v>
      </c>
      <c r="C56" s="16"/>
      <c r="D56" s="65"/>
      <c r="E56" s="65"/>
      <c r="F56" s="20"/>
    </row>
    <row r="57" spans="1:6" ht="30" x14ac:dyDescent="0.25">
      <c r="A57" s="19">
        <v>9.1</v>
      </c>
      <c r="B57" s="18" t="s">
        <v>41</v>
      </c>
      <c r="C57" s="19" t="s">
        <v>11</v>
      </c>
      <c r="D57" s="20">
        <v>258.82</v>
      </c>
      <c r="E57" s="65"/>
      <c r="F57" s="20">
        <f t="shared" si="1"/>
        <v>0</v>
      </c>
    </row>
    <row r="58" spans="1:6" ht="45" x14ac:dyDescent="0.25">
      <c r="A58" s="19">
        <v>9.1999999999999993</v>
      </c>
      <c r="B58" s="18" t="s">
        <v>91</v>
      </c>
      <c r="C58" s="19" t="s">
        <v>11</v>
      </c>
      <c r="D58" s="20">
        <v>41.84</v>
      </c>
      <c r="E58" s="65"/>
      <c r="F58" s="20">
        <f t="shared" si="1"/>
        <v>0</v>
      </c>
    </row>
    <row r="59" spans="1:6" x14ac:dyDescent="0.25">
      <c r="A59" s="19"/>
      <c r="B59" s="37"/>
      <c r="C59" s="19"/>
      <c r="D59" s="20"/>
      <c r="E59" s="65"/>
      <c r="F59" s="20"/>
    </row>
    <row r="60" spans="1:6" x14ac:dyDescent="0.25">
      <c r="A60" s="47">
        <v>10</v>
      </c>
      <c r="B60" s="41" t="s">
        <v>28</v>
      </c>
      <c r="C60" s="40"/>
      <c r="D60" s="121"/>
      <c r="E60" s="66"/>
      <c r="F60" s="20"/>
    </row>
    <row r="61" spans="1:6" ht="45" x14ac:dyDescent="0.25">
      <c r="A61" s="19">
        <v>10.1</v>
      </c>
      <c r="B61" s="18" t="s">
        <v>92</v>
      </c>
      <c r="C61" s="19" t="s">
        <v>17</v>
      </c>
      <c r="D61" s="20">
        <v>2</v>
      </c>
      <c r="E61" s="65"/>
      <c r="F61" s="20">
        <f t="shared" si="1"/>
        <v>0</v>
      </c>
    </row>
    <row r="62" spans="1:6" ht="60" x14ac:dyDescent="0.25">
      <c r="A62" s="19">
        <v>10.199999999999999</v>
      </c>
      <c r="B62" s="18" t="s">
        <v>93</v>
      </c>
      <c r="C62" s="19" t="s">
        <v>17</v>
      </c>
      <c r="D62" s="20">
        <v>1</v>
      </c>
      <c r="E62" s="65"/>
      <c r="F62" s="20">
        <f t="shared" si="1"/>
        <v>0</v>
      </c>
    </row>
    <row r="63" spans="1:6" ht="75" x14ac:dyDescent="0.25">
      <c r="A63" s="19">
        <v>10.3</v>
      </c>
      <c r="B63" s="36" t="s">
        <v>94</v>
      </c>
      <c r="C63" s="35" t="s">
        <v>7</v>
      </c>
      <c r="D63" s="122">
        <v>1</v>
      </c>
      <c r="E63" s="67"/>
      <c r="F63" s="20">
        <f t="shared" si="1"/>
        <v>0</v>
      </c>
    </row>
    <row r="64" spans="1:6" ht="45" x14ac:dyDescent="0.25">
      <c r="A64" s="19">
        <v>10.4</v>
      </c>
      <c r="B64" s="37" t="s">
        <v>42</v>
      </c>
      <c r="C64" s="19" t="s">
        <v>14</v>
      </c>
      <c r="D64" s="20"/>
      <c r="E64" s="65"/>
      <c r="F64" s="20">
        <f t="shared" si="1"/>
        <v>0</v>
      </c>
    </row>
    <row r="65" spans="1:6" x14ac:dyDescent="0.25">
      <c r="A65" s="40"/>
      <c r="B65" s="39"/>
      <c r="C65" s="40"/>
      <c r="D65" s="121"/>
      <c r="E65" s="66"/>
      <c r="F65" s="20"/>
    </row>
    <row r="66" spans="1:6" ht="18" customHeight="1" x14ac:dyDescent="0.25">
      <c r="A66" s="47">
        <v>11</v>
      </c>
      <c r="B66" s="41" t="s">
        <v>26</v>
      </c>
      <c r="C66" s="40"/>
      <c r="D66" s="121"/>
      <c r="E66" s="66"/>
      <c r="F66" s="20"/>
    </row>
    <row r="67" spans="1:6" x14ac:dyDescent="0.25">
      <c r="A67" s="19">
        <v>11.1</v>
      </c>
      <c r="B67" s="37" t="s">
        <v>95</v>
      </c>
      <c r="C67" s="19" t="s">
        <v>17</v>
      </c>
      <c r="D67" s="20">
        <v>2</v>
      </c>
      <c r="E67" s="65"/>
      <c r="F67" s="20">
        <f t="shared" si="1"/>
        <v>0</v>
      </c>
    </row>
    <row r="68" spans="1:6" x14ac:dyDescent="0.25">
      <c r="A68" s="19">
        <v>11.2</v>
      </c>
      <c r="B68" s="37" t="s">
        <v>96</v>
      </c>
      <c r="C68" s="19" t="s">
        <v>17</v>
      </c>
      <c r="D68" s="20">
        <v>1</v>
      </c>
      <c r="E68" s="65"/>
      <c r="F68" s="20">
        <f t="shared" si="1"/>
        <v>0</v>
      </c>
    </row>
    <row r="69" spans="1:6" x14ac:dyDescent="0.25">
      <c r="A69" s="16"/>
      <c r="B69" s="18"/>
      <c r="C69" s="19"/>
      <c r="D69" s="20"/>
      <c r="E69" s="65"/>
      <c r="F69" s="20"/>
    </row>
    <row r="70" spans="1:6" x14ac:dyDescent="0.25">
      <c r="A70" s="47">
        <v>12</v>
      </c>
      <c r="B70" s="41" t="s">
        <v>100</v>
      </c>
      <c r="C70" s="40"/>
      <c r="D70" s="121"/>
      <c r="E70" s="66"/>
      <c r="F70" s="20"/>
    </row>
    <row r="71" spans="1:6" ht="30" x14ac:dyDescent="0.25">
      <c r="A71" s="19">
        <v>12.1</v>
      </c>
      <c r="B71" s="37" t="s">
        <v>34</v>
      </c>
      <c r="C71" s="19" t="s">
        <v>11</v>
      </c>
      <c r="D71" s="20">
        <v>12.39</v>
      </c>
      <c r="E71" s="65"/>
      <c r="F71" s="20">
        <f t="shared" si="1"/>
        <v>0</v>
      </c>
    </row>
    <row r="72" spans="1:6" ht="30" x14ac:dyDescent="0.25">
      <c r="A72" s="19">
        <v>12.2</v>
      </c>
      <c r="B72" s="37" t="s">
        <v>35</v>
      </c>
      <c r="C72" s="19" t="s">
        <v>14</v>
      </c>
      <c r="D72" s="20">
        <v>9.7200000000000006</v>
      </c>
      <c r="E72" s="65"/>
      <c r="F72" s="20">
        <f t="shared" si="1"/>
        <v>0</v>
      </c>
    </row>
    <row r="73" spans="1:6" x14ac:dyDescent="0.25">
      <c r="A73" s="19">
        <v>12.3</v>
      </c>
      <c r="B73" s="37" t="s">
        <v>36</v>
      </c>
      <c r="C73" s="19" t="s">
        <v>14</v>
      </c>
      <c r="D73" s="20">
        <v>2.9</v>
      </c>
      <c r="E73" s="65"/>
      <c r="F73" s="20">
        <f t="shared" si="1"/>
        <v>0</v>
      </c>
    </row>
    <row r="74" spans="1:6" x14ac:dyDescent="0.25">
      <c r="A74" s="19">
        <v>12.4</v>
      </c>
      <c r="B74" s="37" t="s">
        <v>38</v>
      </c>
      <c r="C74" s="19" t="s">
        <v>39</v>
      </c>
      <c r="D74" s="20">
        <v>1</v>
      </c>
      <c r="E74" s="65"/>
      <c r="F74" s="20">
        <f t="shared" si="1"/>
        <v>0</v>
      </c>
    </row>
    <row r="75" spans="1:6" x14ac:dyDescent="0.25">
      <c r="A75" s="19">
        <v>12.5</v>
      </c>
      <c r="B75" s="37" t="s">
        <v>101</v>
      </c>
      <c r="C75" s="19" t="s">
        <v>11</v>
      </c>
      <c r="D75" s="20">
        <v>2.2999999999999998</v>
      </c>
      <c r="E75" s="65"/>
      <c r="F75" s="20">
        <f t="shared" si="1"/>
        <v>0</v>
      </c>
    </row>
    <row r="76" spans="1:6" x14ac:dyDescent="0.25">
      <c r="A76" s="19">
        <v>12.6</v>
      </c>
      <c r="B76" s="37" t="s">
        <v>102</v>
      </c>
      <c r="C76" s="19" t="s">
        <v>11</v>
      </c>
      <c r="D76" s="20">
        <v>7.52</v>
      </c>
      <c r="E76" s="65"/>
      <c r="F76" s="20">
        <f t="shared" si="1"/>
        <v>0</v>
      </c>
    </row>
    <row r="77" spans="1:6" ht="30" x14ac:dyDescent="0.25">
      <c r="A77" s="19">
        <v>12.7</v>
      </c>
      <c r="B77" s="37" t="s">
        <v>104</v>
      </c>
      <c r="C77" s="19" t="s">
        <v>11</v>
      </c>
      <c r="D77" s="20">
        <v>12.39</v>
      </c>
      <c r="E77" s="65"/>
      <c r="F77" s="20">
        <f t="shared" si="1"/>
        <v>0</v>
      </c>
    </row>
    <row r="78" spans="1:6" x14ac:dyDescent="0.25">
      <c r="A78" s="19">
        <v>12.8</v>
      </c>
      <c r="B78" s="37" t="s">
        <v>97</v>
      </c>
      <c r="C78" s="19" t="s">
        <v>14</v>
      </c>
      <c r="D78" s="20">
        <v>12.82</v>
      </c>
      <c r="E78" s="65"/>
      <c r="F78" s="20">
        <f t="shared" si="1"/>
        <v>0</v>
      </c>
    </row>
    <row r="79" spans="1:6" x14ac:dyDescent="0.25">
      <c r="A79" s="19">
        <v>12.9</v>
      </c>
      <c r="B79" s="37" t="s">
        <v>98</v>
      </c>
      <c r="C79" s="19" t="s">
        <v>14</v>
      </c>
      <c r="D79" s="20">
        <v>20.3</v>
      </c>
      <c r="E79" s="65"/>
      <c r="F79" s="20">
        <f t="shared" si="1"/>
        <v>0</v>
      </c>
    </row>
    <row r="80" spans="1:6" x14ac:dyDescent="0.25">
      <c r="A80" s="19"/>
      <c r="B80" s="37"/>
      <c r="C80" s="19"/>
      <c r="D80" s="20"/>
      <c r="E80" s="65"/>
      <c r="F80" s="20"/>
    </row>
    <row r="81" spans="1:6" x14ac:dyDescent="0.25">
      <c r="A81" s="46">
        <v>13</v>
      </c>
      <c r="B81" s="15" t="s">
        <v>16</v>
      </c>
      <c r="C81" s="16"/>
      <c r="D81" s="65"/>
      <c r="E81" s="65"/>
      <c r="F81" s="20"/>
    </row>
    <row r="82" spans="1:6" ht="60" x14ac:dyDescent="0.25">
      <c r="A82" s="19">
        <v>13.1</v>
      </c>
      <c r="B82" s="37" t="s">
        <v>99</v>
      </c>
      <c r="C82" s="19" t="s">
        <v>11</v>
      </c>
      <c r="D82" s="20">
        <v>173.21</v>
      </c>
      <c r="E82" s="65"/>
      <c r="F82" s="20">
        <f t="shared" si="1"/>
        <v>0</v>
      </c>
    </row>
    <row r="83" spans="1:6" x14ac:dyDescent="0.25">
      <c r="A83" s="35">
        <v>13.2</v>
      </c>
      <c r="B83" s="49" t="s">
        <v>106</v>
      </c>
      <c r="C83" s="35" t="s">
        <v>11</v>
      </c>
      <c r="D83" s="122">
        <v>2.4700000000000002</v>
      </c>
      <c r="E83" s="67"/>
      <c r="F83" s="20">
        <f t="shared" si="1"/>
        <v>0</v>
      </c>
    </row>
    <row r="84" spans="1:6" x14ac:dyDescent="0.25">
      <c r="A84" s="19">
        <v>13.3</v>
      </c>
      <c r="B84" s="49" t="s">
        <v>103</v>
      </c>
      <c r="C84" s="35" t="s">
        <v>11</v>
      </c>
      <c r="D84" s="122">
        <v>7.52</v>
      </c>
      <c r="E84" s="67"/>
      <c r="F84" s="20">
        <f t="shared" si="1"/>
        <v>0</v>
      </c>
    </row>
    <row r="85" spans="1:6" x14ac:dyDescent="0.25">
      <c r="A85" s="35"/>
      <c r="B85" s="49"/>
      <c r="C85" s="35"/>
      <c r="D85" s="122"/>
      <c r="E85" s="67"/>
      <c r="F85" s="20"/>
    </row>
    <row r="86" spans="1:6" x14ac:dyDescent="0.25">
      <c r="A86" s="19">
        <v>14</v>
      </c>
      <c r="B86" s="90" t="s">
        <v>72</v>
      </c>
      <c r="C86" s="19"/>
      <c r="D86" s="20"/>
      <c r="E86" s="65"/>
      <c r="F86" s="20"/>
    </row>
    <row r="87" spans="1:6" x14ac:dyDescent="0.25">
      <c r="A87" s="19">
        <v>14.1</v>
      </c>
      <c r="B87" s="91" t="s">
        <v>71</v>
      </c>
      <c r="C87" s="19"/>
      <c r="D87" s="20"/>
      <c r="E87" s="65"/>
      <c r="F87" s="20"/>
    </row>
    <row r="88" spans="1:6" x14ac:dyDescent="0.25">
      <c r="A88" s="19" t="s">
        <v>115</v>
      </c>
      <c r="B88" s="50" t="s">
        <v>18</v>
      </c>
      <c r="C88" s="19"/>
      <c r="D88" s="20"/>
      <c r="E88" s="65"/>
      <c r="F88" s="20">
        <f t="shared" ref="F88:F114" si="2">ROUND(D88*E88,2)</f>
        <v>0</v>
      </c>
    </row>
    <row r="89" spans="1:6" x14ac:dyDescent="0.25">
      <c r="A89" s="19" t="s">
        <v>116</v>
      </c>
      <c r="B89" s="50" t="s">
        <v>73</v>
      </c>
      <c r="C89" s="19"/>
      <c r="D89" s="20"/>
      <c r="E89" s="65"/>
      <c r="F89" s="20">
        <f t="shared" si="2"/>
        <v>0</v>
      </c>
    </row>
    <row r="90" spans="1:6" x14ac:dyDescent="0.25">
      <c r="A90" s="19" t="s">
        <v>117</v>
      </c>
      <c r="B90" s="50" t="s">
        <v>12</v>
      </c>
      <c r="C90" s="19"/>
      <c r="D90" s="20"/>
      <c r="E90" s="65"/>
      <c r="F90" s="20">
        <f t="shared" si="2"/>
        <v>0</v>
      </c>
    </row>
    <row r="91" spans="1:6" x14ac:dyDescent="0.25">
      <c r="A91" s="19" t="s">
        <v>118</v>
      </c>
      <c r="B91" s="50" t="s">
        <v>66</v>
      </c>
      <c r="C91" s="19"/>
      <c r="D91" s="20"/>
      <c r="E91" s="65"/>
      <c r="F91" s="20">
        <f t="shared" si="2"/>
        <v>0</v>
      </c>
    </row>
    <row r="92" spans="1:6" x14ac:dyDescent="0.25">
      <c r="A92" s="19" t="s">
        <v>119</v>
      </c>
      <c r="B92" s="50" t="s">
        <v>67</v>
      </c>
      <c r="C92" s="19"/>
      <c r="D92" s="20"/>
      <c r="E92" s="65"/>
      <c r="F92" s="20">
        <f t="shared" si="2"/>
        <v>0</v>
      </c>
    </row>
    <row r="93" spans="1:6" x14ac:dyDescent="0.25">
      <c r="A93" s="19" t="s">
        <v>120</v>
      </c>
      <c r="B93" s="50" t="s">
        <v>74</v>
      </c>
      <c r="C93" s="19"/>
      <c r="D93" s="20"/>
      <c r="E93" s="65"/>
      <c r="F93" s="20">
        <f t="shared" si="2"/>
        <v>0</v>
      </c>
    </row>
    <row r="94" spans="1:6" x14ac:dyDescent="0.25">
      <c r="A94" s="19" t="s">
        <v>121</v>
      </c>
      <c r="B94" s="50" t="s">
        <v>15</v>
      </c>
      <c r="C94" s="19"/>
      <c r="D94" s="20"/>
      <c r="E94" s="65"/>
      <c r="F94" s="20">
        <f t="shared" si="2"/>
        <v>0</v>
      </c>
    </row>
    <row r="95" spans="1:6" x14ac:dyDescent="0.25">
      <c r="A95" s="19" t="s">
        <v>122</v>
      </c>
      <c r="B95" s="50" t="s">
        <v>27</v>
      </c>
      <c r="C95" s="19"/>
      <c r="D95" s="20"/>
      <c r="E95" s="65"/>
      <c r="F95" s="20">
        <f t="shared" si="2"/>
        <v>0</v>
      </c>
    </row>
    <row r="96" spans="1:6" x14ac:dyDescent="0.25">
      <c r="A96" s="19" t="s">
        <v>123</v>
      </c>
      <c r="B96" s="50" t="s">
        <v>40</v>
      </c>
      <c r="C96" s="19"/>
      <c r="D96" s="20"/>
      <c r="E96" s="65"/>
      <c r="F96" s="20">
        <f t="shared" si="2"/>
        <v>0</v>
      </c>
    </row>
    <row r="97" spans="1:6" x14ac:dyDescent="0.25">
      <c r="A97" s="19" t="s">
        <v>124</v>
      </c>
      <c r="B97" s="50" t="s">
        <v>28</v>
      </c>
      <c r="C97" s="19"/>
      <c r="D97" s="20"/>
      <c r="E97" s="65"/>
      <c r="F97" s="20">
        <f t="shared" si="2"/>
        <v>0</v>
      </c>
    </row>
    <row r="98" spans="1:6" x14ac:dyDescent="0.25">
      <c r="A98" s="19" t="s">
        <v>125</v>
      </c>
      <c r="B98" s="50" t="s">
        <v>26</v>
      </c>
      <c r="C98" s="19"/>
      <c r="D98" s="20"/>
      <c r="E98" s="65"/>
      <c r="F98" s="20">
        <f t="shared" si="2"/>
        <v>0</v>
      </c>
    </row>
    <row r="99" spans="1:6" x14ac:dyDescent="0.25">
      <c r="A99" s="19" t="s">
        <v>126</v>
      </c>
      <c r="B99" s="50" t="s">
        <v>75</v>
      </c>
      <c r="C99" s="19"/>
      <c r="D99" s="20"/>
      <c r="E99" s="65"/>
      <c r="F99" s="20">
        <f t="shared" si="2"/>
        <v>0</v>
      </c>
    </row>
    <row r="100" spans="1:6" x14ac:dyDescent="0.25">
      <c r="A100" s="19" t="s">
        <v>127</v>
      </c>
      <c r="B100" s="50" t="s">
        <v>16</v>
      </c>
      <c r="C100" s="19"/>
      <c r="D100" s="20"/>
      <c r="E100" s="65"/>
      <c r="F100" s="20">
        <f t="shared" si="2"/>
        <v>0</v>
      </c>
    </row>
    <row r="101" spans="1:6" x14ac:dyDescent="0.25">
      <c r="A101" s="19">
        <v>14.2</v>
      </c>
      <c r="B101" s="91" t="s">
        <v>76</v>
      </c>
      <c r="C101" s="19"/>
      <c r="D101" s="20"/>
      <c r="E101" s="65"/>
      <c r="F101" s="20"/>
    </row>
    <row r="102" spans="1:6" x14ac:dyDescent="0.25">
      <c r="A102" s="19" t="s">
        <v>128</v>
      </c>
      <c r="B102" s="50" t="s">
        <v>18</v>
      </c>
      <c r="C102" s="19"/>
      <c r="D102" s="20"/>
      <c r="E102" s="65"/>
      <c r="F102" s="20">
        <f t="shared" si="2"/>
        <v>0</v>
      </c>
    </row>
    <row r="103" spans="1:6" x14ac:dyDescent="0.25">
      <c r="A103" s="19" t="s">
        <v>129</v>
      </c>
      <c r="B103" s="50" t="s">
        <v>73</v>
      </c>
      <c r="C103" s="19"/>
      <c r="D103" s="20"/>
      <c r="E103" s="65"/>
      <c r="F103" s="20">
        <f t="shared" si="2"/>
        <v>0</v>
      </c>
    </row>
    <row r="104" spans="1:6" x14ac:dyDescent="0.25">
      <c r="A104" s="19" t="s">
        <v>130</v>
      </c>
      <c r="B104" s="50" t="s">
        <v>12</v>
      </c>
      <c r="C104" s="19"/>
      <c r="D104" s="20"/>
      <c r="E104" s="65"/>
      <c r="F104" s="20">
        <f t="shared" si="2"/>
        <v>0</v>
      </c>
    </row>
    <row r="105" spans="1:6" x14ac:dyDescent="0.25">
      <c r="A105" s="19" t="s">
        <v>131</v>
      </c>
      <c r="B105" s="50" t="s">
        <v>66</v>
      </c>
      <c r="C105" s="19"/>
      <c r="D105" s="20"/>
      <c r="E105" s="65"/>
      <c r="F105" s="20">
        <f t="shared" si="2"/>
        <v>0</v>
      </c>
    </row>
    <row r="106" spans="1:6" x14ac:dyDescent="0.25">
      <c r="A106" s="19" t="s">
        <v>132</v>
      </c>
      <c r="B106" s="50" t="s">
        <v>67</v>
      </c>
      <c r="C106" s="19"/>
      <c r="D106" s="20"/>
      <c r="E106" s="65"/>
      <c r="F106" s="20">
        <f t="shared" si="2"/>
        <v>0</v>
      </c>
    </row>
    <row r="107" spans="1:6" x14ac:dyDescent="0.25">
      <c r="A107" s="19" t="s">
        <v>133</v>
      </c>
      <c r="B107" s="50" t="s">
        <v>74</v>
      </c>
      <c r="C107" s="19"/>
      <c r="D107" s="20"/>
      <c r="E107" s="65"/>
      <c r="F107" s="20">
        <f t="shared" si="2"/>
        <v>0</v>
      </c>
    </row>
    <row r="108" spans="1:6" x14ac:dyDescent="0.25">
      <c r="A108" s="19" t="s">
        <v>134</v>
      </c>
      <c r="B108" s="50" t="s">
        <v>15</v>
      </c>
      <c r="C108" s="19"/>
      <c r="D108" s="20"/>
      <c r="E108" s="65"/>
      <c r="F108" s="20">
        <f t="shared" si="2"/>
        <v>0</v>
      </c>
    </row>
    <row r="109" spans="1:6" x14ac:dyDescent="0.25">
      <c r="A109" s="19" t="s">
        <v>135</v>
      </c>
      <c r="B109" s="50" t="s">
        <v>27</v>
      </c>
      <c r="C109" s="19"/>
      <c r="D109" s="20"/>
      <c r="E109" s="65"/>
      <c r="F109" s="20">
        <f t="shared" si="2"/>
        <v>0</v>
      </c>
    </row>
    <row r="110" spans="1:6" x14ac:dyDescent="0.25">
      <c r="A110" s="19" t="s">
        <v>136</v>
      </c>
      <c r="B110" s="50" t="s">
        <v>40</v>
      </c>
      <c r="C110" s="19"/>
      <c r="D110" s="20"/>
      <c r="E110" s="65"/>
      <c r="F110" s="20">
        <f t="shared" si="2"/>
        <v>0</v>
      </c>
    </row>
    <row r="111" spans="1:6" x14ac:dyDescent="0.25">
      <c r="A111" s="19" t="s">
        <v>137</v>
      </c>
      <c r="B111" s="50" t="s">
        <v>28</v>
      </c>
      <c r="C111" s="19"/>
      <c r="D111" s="20"/>
      <c r="E111" s="65"/>
      <c r="F111" s="20">
        <f t="shared" si="2"/>
        <v>0</v>
      </c>
    </row>
    <row r="112" spans="1:6" x14ac:dyDescent="0.25">
      <c r="A112" s="19" t="s">
        <v>138</v>
      </c>
      <c r="B112" s="50" t="s">
        <v>26</v>
      </c>
      <c r="C112" s="19"/>
      <c r="D112" s="20"/>
      <c r="E112" s="65"/>
      <c r="F112" s="20">
        <f t="shared" si="2"/>
        <v>0</v>
      </c>
    </row>
    <row r="113" spans="1:6" x14ac:dyDescent="0.25">
      <c r="A113" s="19" t="s">
        <v>139</v>
      </c>
      <c r="B113" s="50" t="s">
        <v>75</v>
      </c>
      <c r="C113" s="19"/>
      <c r="D113" s="20"/>
      <c r="E113" s="65"/>
      <c r="F113" s="20">
        <f t="shared" si="2"/>
        <v>0</v>
      </c>
    </row>
    <row r="114" spans="1:6" x14ac:dyDescent="0.25">
      <c r="A114" s="19" t="s">
        <v>140</v>
      </c>
      <c r="B114" s="92" t="s">
        <v>16</v>
      </c>
      <c r="C114" s="73"/>
      <c r="D114" s="98"/>
      <c r="E114" s="69"/>
      <c r="F114" s="98">
        <f t="shared" si="2"/>
        <v>0</v>
      </c>
    </row>
    <row r="115" spans="1:6" ht="15.75" thickBot="1" x14ac:dyDescent="0.3">
      <c r="E115" s="48" t="s">
        <v>29</v>
      </c>
      <c r="F115" s="99">
        <f>SUM(F6:F114)</f>
        <v>0</v>
      </c>
    </row>
    <row r="116" spans="1:6" ht="15.75" thickTop="1" x14ac:dyDescent="0.25"/>
  </sheetData>
  <mergeCells count="2">
    <mergeCell ref="A1:F1"/>
    <mergeCell ref="A2:F2"/>
  </mergeCells>
  <pageMargins left="0.70866141732283472" right="0.70866141732283472" top="0.74803149606299213" bottom="0.62992125984251968" header="0.31496062992125984" footer="0.31496062992125984"/>
  <pageSetup paperSize="9" scale="95" orientation="portrait" horizontalDpi="1200" verticalDpi="1200" r:id="rId1"/>
  <headerFooter>
    <oddHeader>&amp;R&amp;9Baa Maalhos Waste yard BoQ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7"/>
  <sheetViews>
    <sheetView topLeftCell="A13" workbookViewId="0">
      <selection activeCell="N37" sqref="N37"/>
    </sheetView>
  </sheetViews>
  <sheetFormatPr defaultRowHeight="15" x14ac:dyDescent="0.25"/>
  <cols>
    <col min="1" max="1" width="22" bestFit="1" customWidth="1"/>
    <col min="2" max="4" width="9.140625" style="1"/>
    <col min="5" max="5" width="9.140625" style="80"/>
    <col min="6" max="6" width="4.140625" customWidth="1"/>
    <col min="7" max="7" width="14.85546875" style="80" bestFit="1" customWidth="1"/>
    <col min="9" max="9" width="9.140625" style="80"/>
  </cols>
  <sheetData>
    <row r="2" spans="1:9" x14ac:dyDescent="0.25">
      <c r="A2" s="75" t="s">
        <v>43</v>
      </c>
    </row>
    <row r="3" spans="1:9" x14ac:dyDescent="0.25">
      <c r="B3" s="1" t="s">
        <v>31</v>
      </c>
      <c r="C3" s="1" t="s">
        <v>32</v>
      </c>
      <c r="D3" s="1" t="s">
        <v>46</v>
      </c>
    </row>
    <row r="4" spans="1:9" x14ac:dyDescent="0.25">
      <c r="A4" t="s">
        <v>44</v>
      </c>
      <c r="B4" s="1">
        <v>14.4</v>
      </c>
      <c r="C4" s="1">
        <v>22</v>
      </c>
      <c r="D4" s="1">
        <f>C4*B4</f>
        <v>316.8</v>
      </c>
      <c r="G4" s="80" t="s">
        <v>64</v>
      </c>
      <c r="I4" s="80" t="s">
        <v>65</v>
      </c>
    </row>
    <row r="5" spans="1:9" x14ac:dyDescent="0.25">
      <c r="B5" s="1">
        <v>4.4000000000000004</v>
      </c>
      <c r="C5" s="1">
        <v>73</v>
      </c>
      <c r="D5" s="1">
        <f>B5*C5</f>
        <v>321.20000000000005</v>
      </c>
      <c r="E5" s="80">
        <f>SUM(D4:D5)</f>
        <v>638</v>
      </c>
      <c r="G5" s="81">
        <f>E5/6</f>
        <v>106.33333333333333</v>
      </c>
      <c r="I5" s="82">
        <f>0.62*E5/1000</f>
        <v>0.39556000000000002</v>
      </c>
    </row>
    <row r="6" spans="1:9" x14ac:dyDescent="0.25">
      <c r="G6" s="81"/>
    </row>
    <row r="7" spans="1:9" x14ac:dyDescent="0.25">
      <c r="A7" t="s">
        <v>47</v>
      </c>
      <c r="G7" s="81"/>
    </row>
    <row r="8" spans="1:9" x14ac:dyDescent="0.25">
      <c r="A8" t="s">
        <v>44</v>
      </c>
      <c r="B8" s="1">
        <v>38.799999999999997</v>
      </c>
      <c r="C8" s="1">
        <v>4</v>
      </c>
      <c r="D8" s="1">
        <f>B8*C8</f>
        <v>155.19999999999999</v>
      </c>
      <c r="E8" s="80">
        <f>D8</f>
        <v>155.19999999999999</v>
      </c>
      <c r="G8" s="81">
        <f t="shared" ref="G8:G47" si="0">E8/6</f>
        <v>25.866666666666664</v>
      </c>
      <c r="I8" s="83">
        <f>E8*0.62/1000</f>
        <v>9.622399999999999E-2</v>
      </c>
    </row>
    <row r="9" spans="1:9" x14ac:dyDescent="0.25">
      <c r="G9" s="81"/>
    </row>
    <row r="10" spans="1:9" x14ac:dyDescent="0.25">
      <c r="A10" t="s">
        <v>48</v>
      </c>
      <c r="G10" s="81"/>
    </row>
    <row r="11" spans="1:9" x14ac:dyDescent="0.25">
      <c r="A11" t="s">
        <v>44</v>
      </c>
      <c r="B11" s="1">
        <v>4.4000000000000004</v>
      </c>
      <c r="C11" s="1">
        <f>2*2</f>
        <v>4</v>
      </c>
      <c r="D11" s="1">
        <f>B11*C11</f>
        <v>17.600000000000001</v>
      </c>
      <c r="E11" s="80">
        <f>D11</f>
        <v>17.600000000000001</v>
      </c>
      <c r="G11" s="81">
        <f t="shared" si="0"/>
        <v>2.9333333333333336</v>
      </c>
      <c r="I11" s="83">
        <f>E11*0.62/1000</f>
        <v>1.0912000000000002E-2</v>
      </c>
    </row>
    <row r="12" spans="1:9" x14ac:dyDescent="0.25">
      <c r="G12" s="81"/>
    </row>
    <row r="13" spans="1:9" x14ac:dyDescent="0.25">
      <c r="A13" t="s">
        <v>49</v>
      </c>
      <c r="G13" s="81"/>
    </row>
    <row r="14" spans="1:9" x14ac:dyDescent="0.25">
      <c r="A14" t="s">
        <v>44</v>
      </c>
      <c r="B14" s="1">
        <v>15</v>
      </c>
      <c r="C14" s="1">
        <v>2</v>
      </c>
      <c r="D14" s="1">
        <f>C14*B14</f>
        <v>30</v>
      </c>
      <c r="E14" s="80">
        <f>D14</f>
        <v>30</v>
      </c>
      <c r="G14" s="81">
        <f t="shared" si="0"/>
        <v>5</v>
      </c>
      <c r="I14" s="80">
        <f>E14*0.62/1000</f>
        <v>1.8600000000000002E-2</v>
      </c>
    </row>
    <row r="15" spans="1:9" x14ac:dyDescent="0.25">
      <c r="G15" s="81"/>
    </row>
    <row r="16" spans="1:9" x14ac:dyDescent="0.25">
      <c r="A16" t="s">
        <v>50</v>
      </c>
      <c r="G16" s="81"/>
    </row>
    <row r="17" spans="1:9" x14ac:dyDescent="0.25">
      <c r="A17" t="s">
        <v>44</v>
      </c>
      <c r="B17" s="1">
        <v>4.8</v>
      </c>
      <c r="C17" s="1">
        <v>11</v>
      </c>
      <c r="D17" s="1">
        <f>B17*C17</f>
        <v>52.8</v>
      </c>
      <c r="G17" s="81"/>
    </row>
    <row r="18" spans="1:9" x14ac:dyDescent="0.25">
      <c r="B18" s="1">
        <v>0.9</v>
      </c>
      <c r="C18" s="1">
        <v>48</v>
      </c>
      <c r="D18" s="1">
        <f>B18*C18</f>
        <v>43.2</v>
      </c>
      <c r="G18" s="81"/>
    </row>
    <row r="19" spans="1:9" x14ac:dyDescent="0.25">
      <c r="B19" s="1">
        <v>1</v>
      </c>
      <c r="C19" s="1">
        <v>13</v>
      </c>
      <c r="D19" s="1">
        <f>B19*C19</f>
        <v>13</v>
      </c>
      <c r="G19" s="81"/>
    </row>
    <row r="20" spans="1:9" x14ac:dyDescent="0.25">
      <c r="G20" s="81"/>
    </row>
    <row r="21" spans="1:9" x14ac:dyDescent="0.25">
      <c r="B21" s="1">
        <v>1.7</v>
      </c>
      <c r="C21" s="1">
        <v>6</v>
      </c>
      <c r="D21" s="1">
        <f>C21*B21</f>
        <v>10.199999999999999</v>
      </c>
      <c r="G21" s="81"/>
    </row>
    <row r="22" spans="1:9" x14ac:dyDescent="0.25">
      <c r="B22" s="1">
        <v>0.5</v>
      </c>
      <c r="C22" s="1">
        <v>6</v>
      </c>
      <c r="D22" s="1">
        <f t="shared" ref="D22:D23" si="1">C22*B22</f>
        <v>3</v>
      </c>
      <c r="G22" s="81"/>
    </row>
    <row r="23" spans="1:9" x14ac:dyDescent="0.25">
      <c r="B23" s="1">
        <v>0.7</v>
      </c>
      <c r="C23" s="1">
        <v>6</v>
      </c>
      <c r="D23" s="1">
        <f t="shared" si="1"/>
        <v>4.1999999999999993</v>
      </c>
      <c r="E23" s="80">
        <f>SUM(D17:D23)</f>
        <v>126.4</v>
      </c>
      <c r="G23" s="81">
        <f t="shared" si="0"/>
        <v>21.066666666666666</v>
      </c>
      <c r="I23" s="83">
        <f>E23*0.62/1000</f>
        <v>7.8368000000000007E-2</v>
      </c>
    </row>
    <row r="24" spans="1:9" x14ac:dyDescent="0.25">
      <c r="G24" s="81"/>
    </row>
    <row r="25" spans="1:9" x14ac:dyDescent="0.25">
      <c r="A25" t="s">
        <v>51</v>
      </c>
      <c r="G25" s="81"/>
    </row>
    <row r="26" spans="1:9" x14ac:dyDescent="0.25">
      <c r="A26" t="s">
        <v>44</v>
      </c>
      <c r="B26" s="1">
        <v>14.9</v>
      </c>
      <c r="C26" s="1">
        <v>27</v>
      </c>
      <c r="D26" s="1">
        <f>C26*B26</f>
        <v>402.3</v>
      </c>
      <c r="G26" s="81"/>
    </row>
    <row r="27" spans="1:9" x14ac:dyDescent="0.25">
      <c r="B27" s="1">
        <v>5.3</v>
      </c>
      <c r="C27" s="1">
        <v>75</v>
      </c>
      <c r="D27" s="1">
        <f>C27*B27</f>
        <v>397.5</v>
      </c>
      <c r="E27" s="80">
        <f>SUM(D26:D27)</f>
        <v>799.8</v>
      </c>
      <c r="G27" s="81">
        <f t="shared" si="0"/>
        <v>133.29999999999998</v>
      </c>
      <c r="I27" s="82">
        <f>E27*0.62/1000</f>
        <v>0.49587599999999998</v>
      </c>
    </row>
    <row r="28" spans="1:9" x14ac:dyDescent="0.25">
      <c r="G28" s="81"/>
    </row>
    <row r="29" spans="1:9" x14ac:dyDescent="0.25">
      <c r="A29" t="s">
        <v>53</v>
      </c>
      <c r="G29" s="81"/>
    </row>
    <row r="30" spans="1:9" x14ac:dyDescent="0.25">
      <c r="A30" t="s">
        <v>44</v>
      </c>
      <c r="B30" s="1">
        <v>0.65</v>
      </c>
      <c r="C30" s="1">
        <v>8</v>
      </c>
      <c r="D30" s="1">
        <f>B30*C30</f>
        <v>5.2</v>
      </c>
      <c r="G30" s="81"/>
    </row>
    <row r="31" spans="1:9" x14ac:dyDescent="0.25">
      <c r="B31" s="1">
        <v>0.65</v>
      </c>
      <c r="C31" s="1">
        <v>8</v>
      </c>
      <c r="D31" s="1">
        <f>B31*C31</f>
        <v>5.2</v>
      </c>
      <c r="E31" s="80">
        <f>SUM(D30:D31)</f>
        <v>10.4</v>
      </c>
      <c r="G31" s="81">
        <f t="shared" si="0"/>
        <v>1.7333333333333334</v>
      </c>
      <c r="I31" s="84">
        <f>E31*0.62/1000</f>
        <v>6.4480000000000006E-3</v>
      </c>
    </row>
    <row r="32" spans="1:9" x14ac:dyDescent="0.25">
      <c r="G32" s="81"/>
    </row>
    <row r="33" spans="1:9" x14ac:dyDescent="0.25">
      <c r="A33" t="s">
        <v>52</v>
      </c>
      <c r="G33" s="81"/>
    </row>
    <row r="34" spans="1:9" x14ac:dyDescent="0.25">
      <c r="A34" t="s">
        <v>44</v>
      </c>
      <c r="B34" s="1">
        <v>0.8</v>
      </c>
      <c r="C34" s="1">
        <v>10</v>
      </c>
      <c r="D34" s="1">
        <f>C34*B34</f>
        <v>8</v>
      </c>
      <c r="G34" s="81"/>
    </row>
    <row r="35" spans="1:9" x14ac:dyDescent="0.25">
      <c r="B35" s="1">
        <v>0.8</v>
      </c>
      <c r="C35" s="1">
        <v>10</v>
      </c>
      <c r="D35" s="1">
        <f>C35*B35</f>
        <v>8</v>
      </c>
      <c r="E35" s="80">
        <f>SUM(D34:D35)</f>
        <v>16</v>
      </c>
      <c r="G35" s="81">
        <f t="shared" si="0"/>
        <v>2.6666666666666665</v>
      </c>
      <c r="I35" s="83">
        <f>E35*0.62/1000</f>
        <v>9.92E-3</v>
      </c>
    </row>
    <row r="36" spans="1:9" x14ac:dyDescent="0.25">
      <c r="G36" s="81"/>
    </row>
    <row r="37" spans="1:9" x14ac:dyDescent="0.25">
      <c r="A37" t="s">
        <v>54</v>
      </c>
      <c r="G37" s="81"/>
    </row>
    <row r="38" spans="1:9" x14ac:dyDescent="0.25">
      <c r="A38" t="s">
        <v>55</v>
      </c>
      <c r="B38" s="1">
        <v>18.600000000000001</v>
      </c>
      <c r="C38" s="1">
        <v>20</v>
      </c>
      <c r="D38" s="1">
        <f>C38*B38</f>
        <v>372</v>
      </c>
      <c r="G38" s="81"/>
    </row>
    <row r="39" spans="1:9" x14ac:dyDescent="0.25">
      <c r="B39" s="1">
        <v>3</v>
      </c>
      <c r="C39" s="1">
        <v>125</v>
      </c>
      <c r="D39" s="1">
        <f>B39*C39</f>
        <v>375</v>
      </c>
      <c r="E39" s="80">
        <f>SUM(D38:D39)</f>
        <v>747</v>
      </c>
      <c r="G39" s="81">
        <f t="shared" si="0"/>
        <v>124.5</v>
      </c>
      <c r="I39" s="83">
        <f>E39*0.222/1000</f>
        <v>0.16583400000000001</v>
      </c>
    </row>
    <row r="40" spans="1:9" x14ac:dyDescent="0.25">
      <c r="G40" s="81"/>
    </row>
    <row r="41" spans="1:9" x14ac:dyDescent="0.25">
      <c r="A41" t="s">
        <v>56</v>
      </c>
      <c r="G41" s="81"/>
    </row>
    <row r="42" spans="1:9" x14ac:dyDescent="0.25">
      <c r="A42" t="s">
        <v>57</v>
      </c>
      <c r="B42" s="1">
        <v>24.9</v>
      </c>
      <c r="C42" s="1">
        <v>4</v>
      </c>
      <c r="D42" s="1">
        <f>B42*C42</f>
        <v>99.6</v>
      </c>
      <c r="E42" s="80">
        <f>D42</f>
        <v>99.6</v>
      </c>
      <c r="G42" s="81">
        <f t="shared" si="0"/>
        <v>16.599999999999998</v>
      </c>
      <c r="I42" s="83">
        <f>E42*0.89/1000</f>
        <v>8.8643999999999987E-2</v>
      </c>
    </row>
    <row r="43" spans="1:9" x14ac:dyDescent="0.25">
      <c r="A43" t="s">
        <v>55</v>
      </c>
      <c r="B43" s="1">
        <v>0.6</v>
      </c>
      <c r="C43" s="1">
        <f>B42/0.15</f>
        <v>166</v>
      </c>
      <c r="D43" s="1">
        <f>B43*C43</f>
        <v>99.6</v>
      </c>
      <c r="E43" s="80">
        <f>D43</f>
        <v>99.6</v>
      </c>
      <c r="G43" s="81">
        <f t="shared" si="0"/>
        <v>16.599999999999998</v>
      </c>
      <c r="I43" s="83">
        <f>E43*0.222/1000</f>
        <v>2.2111200000000001E-2</v>
      </c>
    </row>
    <row r="44" spans="1:9" x14ac:dyDescent="0.25">
      <c r="G44" s="81"/>
    </row>
    <row r="45" spans="1:9" x14ac:dyDescent="0.25">
      <c r="A45" t="s">
        <v>58</v>
      </c>
      <c r="G45" s="81"/>
    </row>
    <row r="46" spans="1:9" x14ac:dyDescent="0.25">
      <c r="A46" t="s">
        <v>44</v>
      </c>
      <c r="B46" s="1">
        <v>4</v>
      </c>
      <c r="C46" s="1">
        <v>20</v>
      </c>
      <c r="D46" s="1">
        <f>C46*B46</f>
        <v>80</v>
      </c>
      <c r="G46" s="81"/>
    </row>
    <row r="47" spans="1:9" x14ac:dyDescent="0.25">
      <c r="B47" s="1">
        <v>2</v>
      </c>
      <c r="C47" s="1">
        <v>41</v>
      </c>
      <c r="D47" s="1">
        <f>C47*B47</f>
        <v>82</v>
      </c>
      <c r="E47" s="80">
        <f>SUM(D46:D47)</f>
        <v>162</v>
      </c>
      <c r="G47" s="81">
        <f t="shared" si="0"/>
        <v>27</v>
      </c>
      <c r="I47" s="82">
        <f>E47*0.62/1000</f>
        <v>0.10044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7"/>
  <sheetViews>
    <sheetView workbookViewId="0">
      <selection activeCell="I31" sqref="I31"/>
    </sheetView>
  </sheetViews>
  <sheetFormatPr defaultRowHeight="15" x14ac:dyDescent="0.25"/>
  <cols>
    <col min="1" max="1" width="30.85546875" bestFit="1" customWidth="1"/>
    <col min="2" max="4" width="9.140625" style="1"/>
  </cols>
  <sheetData>
    <row r="2" spans="1:4" x14ac:dyDescent="0.25">
      <c r="B2" s="1" t="s">
        <v>60</v>
      </c>
      <c r="C2" s="1" t="s">
        <v>45</v>
      </c>
      <c r="D2" s="1" t="s">
        <v>61</v>
      </c>
    </row>
    <row r="3" spans="1:4" x14ac:dyDescent="0.25">
      <c r="A3" t="s">
        <v>59</v>
      </c>
      <c r="B3" s="1">
        <f>0.6*0.6*4</f>
        <v>1.44</v>
      </c>
      <c r="C3" s="1" t="e">
        <f>'BoQ of PS-1'!#REF!</f>
        <v>#REF!</v>
      </c>
      <c r="D3" s="1" t="e">
        <f>C3*B3</f>
        <v>#REF!</v>
      </c>
    </row>
    <row r="5" spans="1:4" x14ac:dyDescent="0.25">
      <c r="A5" t="s">
        <v>10</v>
      </c>
      <c r="B5" s="1">
        <f>0.4*0.9*4</f>
        <v>1.4400000000000002</v>
      </c>
      <c r="C5" s="1">
        <v>2</v>
      </c>
      <c r="D5" s="1">
        <f>B5*C5</f>
        <v>2.8800000000000003</v>
      </c>
    </row>
    <row r="7" spans="1:4" x14ac:dyDescent="0.25">
      <c r="A7" t="s">
        <v>47</v>
      </c>
      <c r="B7" s="1">
        <f>0.3*25</f>
        <v>7.5</v>
      </c>
      <c r="C7" s="1">
        <v>1</v>
      </c>
      <c r="D7" s="1">
        <f>B7*C7</f>
        <v>7.5</v>
      </c>
    </row>
    <row r="9" spans="1:4" x14ac:dyDescent="0.25">
      <c r="A9" t="s">
        <v>49</v>
      </c>
      <c r="B9" s="1">
        <f>0.7*15</f>
        <v>10.5</v>
      </c>
      <c r="C9" s="1">
        <v>1</v>
      </c>
      <c r="D9" s="1">
        <f>C9*B9</f>
        <v>10.5</v>
      </c>
    </row>
    <row r="11" spans="1:4" x14ac:dyDescent="0.25">
      <c r="A11" t="s">
        <v>50</v>
      </c>
      <c r="B11" s="1">
        <f>5.2*1.1</f>
        <v>5.7200000000000006</v>
      </c>
    </row>
    <row r="12" spans="1:4" x14ac:dyDescent="0.25">
      <c r="B12" s="1">
        <f>1.9*0.65</f>
        <v>1.2349999999999999</v>
      </c>
    </row>
    <row r="13" spans="1:4" x14ac:dyDescent="0.25">
      <c r="B13" s="1">
        <f>4.4*1</f>
        <v>4.4000000000000004</v>
      </c>
    </row>
    <row r="14" spans="1:4" x14ac:dyDescent="0.25">
      <c r="B14" s="1">
        <f>2.1*0.53</f>
        <v>1.1130000000000002</v>
      </c>
      <c r="D14" s="79">
        <f>SUM(B11:B14)</f>
        <v>12.468</v>
      </c>
    </row>
    <row r="16" spans="1:4" x14ac:dyDescent="0.25">
      <c r="A16" t="s">
        <v>62</v>
      </c>
    </row>
    <row r="17" spans="1:4" x14ac:dyDescent="0.25">
      <c r="B17" s="1">
        <f>0.075*5*2</f>
        <v>0.75</v>
      </c>
    </row>
    <row r="18" spans="1:4" x14ac:dyDescent="0.25">
      <c r="B18" s="1">
        <f>0.3*15</f>
        <v>4.5</v>
      </c>
      <c r="D18" s="1">
        <f>SUM(B17:B18)</f>
        <v>5.25</v>
      </c>
    </row>
    <row r="20" spans="1:4" x14ac:dyDescent="0.25">
      <c r="A20" t="s">
        <v>33</v>
      </c>
      <c r="B20" s="1">
        <f>0.3*0.4*4</f>
        <v>0.48</v>
      </c>
      <c r="C20" s="1">
        <v>16</v>
      </c>
      <c r="D20" s="1">
        <f>B20*C20</f>
        <v>7.68</v>
      </c>
    </row>
    <row r="22" spans="1:4" x14ac:dyDescent="0.25">
      <c r="A22" t="s">
        <v>54</v>
      </c>
      <c r="B22" s="1">
        <f>0.075*43</f>
        <v>3.2250000000000001</v>
      </c>
      <c r="C22" s="1">
        <v>1</v>
      </c>
      <c r="D22" s="1">
        <f>B22*C22</f>
        <v>3.2250000000000001</v>
      </c>
    </row>
    <row r="24" spans="1:4" x14ac:dyDescent="0.25">
      <c r="A24" t="s">
        <v>63</v>
      </c>
      <c r="B24" s="1">
        <f>0.6*25</f>
        <v>15</v>
      </c>
      <c r="C24" s="1">
        <v>1</v>
      </c>
      <c r="D24" s="1">
        <f>B24*C24</f>
        <v>15</v>
      </c>
    </row>
    <row r="26" spans="1:4" x14ac:dyDescent="0.25">
      <c r="A26" t="s">
        <v>58</v>
      </c>
      <c r="B26" s="1">
        <v>8</v>
      </c>
      <c r="C26" s="1">
        <v>1</v>
      </c>
      <c r="D26" s="1">
        <f>B26*C26</f>
        <v>8</v>
      </c>
    </row>
    <row r="27" spans="1:4" x14ac:dyDescent="0.25">
      <c r="B27" s="1">
        <f>0.1*12</f>
        <v>1.2000000000000002</v>
      </c>
      <c r="C27" s="1">
        <v>1</v>
      </c>
      <c r="D27" s="1">
        <f>B27*C27</f>
        <v>1.2000000000000002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 Summary</vt:lpstr>
      <vt:lpstr>Summary of PS-1</vt:lpstr>
      <vt:lpstr>BoQ of PS-1</vt:lpstr>
      <vt:lpstr>Summary of PS-2</vt:lpstr>
      <vt:lpstr>BoQ of PS-2</vt:lpstr>
      <vt:lpstr>Reinforcement</vt:lpstr>
      <vt:lpstr>Formwork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maumoon.khalid</dc:creator>
  <cp:lastModifiedBy>Mohamed Shafraz</cp:lastModifiedBy>
  <cp:lastPrinted>2015-04-08T12:06:33Z</cp:lastPrinted>
  <dcterms:created xsi:type="dcterms:W3CDTF">2013-06-30T08:40:01Z</dcterms:created>
  <dcterms:modified xsi:type="dcterms:W3CDTF">2018-07-21T12:26:08Z</dcterms:modified>
</cp:coreProperties>
</file>