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Z:\Waste Management\Common\PROJECTS\Zone 6 and 7\IWMC Projects\GDH\Rathafandhoo\2019 iulaan\ZIhan works\after trip\"/>
    </mc:Choice>
  </mc:AlternateContent>
  <xr:revisionPtr revIDLastSave="0" documentId="13_ncr:1_{5E4880ED-E430-45CD-AD63-C3B932998ACA}" xr6:coauthVersionLast="44" xr6:coauthVersionMax="44" xr10:uidLastSave="{00000000-0000-0000-0000-000000000000}"/>
  <bookViews>
    <workbookView xWindow="-120" yWindow="-120" windowWidth="29040" windowHeight="15840" xr2:uid="{00000000-000D-0000-FFFF-FFFF00000000}"/>
  </bookViews>
  <sheets>
    <sheet name="Summary Sheet" sheetId="2" r:id="rId1"/>
    <sheet name="BOQ" sheetId="1" r:id="rId2"/>
  </sheets>
  <definedNames>
    <definedName name="_xlnm.Print_Titles" localSheetId="1">BOQ!$17:$17</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0" i="1" l="1"/>
  <c r="G23" i="1"/>
  <c r="D7" i="2" s="1"/>
  <c r="G27" i="1"/>
  <c r="G28" i="1"/>
  <c r="G32" i="1"/>
  <c r="G33" i="1"/>
  <c r="G35" i="1"/>
  <c r="G36" i="1"/>
  <c r="G37" i="1"/>
  <c r="G38" i="1"/>
  <c r="G40" i="1"/>
  <c r="G42" i="1"/>
  <c r="G43" i="1"/>
  <c r="G45" i="1"/>
  <c r="G46" i="1"/>
  <c r="G47" i="1"/>
  <c r="G49" i="1"/>
  <c r="G50" i="1"/>
  <c r="G54" i="1"/>
  <c r="G55" i="1"/>
  <c r="G56" i="1"/>
  <c r="G57" i="1"/>
  <c r="G58" i="1"/>
  <c r="G59" i="1"/>
  <c r="G60" i="1"/>
  <c r="G61" i="1"/>
  <c r="G62" i="1"/>
  <c r="G63" i="1"/>
  <c r="G64" i="1"/>
  <c r="G65" i="1"/>
  <c r="G68" i="1"/>
  <c r="G69" i="1"/>
  <c r="G70" i="1"/>
  <c r="G71" i="1"/>
  <c r="G75" i="1"/>
  <c r="D12" i="2" s="1"/>
  <c r="G76" i="1"/>
  <c r="G77" i="1"/>
  <c r="G79" i="1"/>
  <c r="G83" i="1"/>
  <c r="D13" i="2" s="1"/>
  <c r="G85" i="1"/>
  <c r="G87" i="1"/>
  <c r="G88" i="1"/>
  <c r="G92" i="1"/>
  <c r="D14" i="2" s="1"/>
  <c r="G93" i="1"/>
  <c r="G94" i="1"/>
  <c r="G19" i="1"/>
  <c r="D11" i="2" l="1"/>
  <c r="D9" i="2"/>
  <c r="D8" i="2"/>
  <c r="D10" i="2"/>
  <c r="D6" i="2"/>
  <c r="D15" i="2" s="1"/>
  <c r="D16" i="2" s="1"/>
  <c r="H20" i="1"/>
  <c r="D50" i="1"/>
  <c r="C11" i="1"/>
  <c r="C10" i="1"/>
  <c r="C9" i="1"/>
  <c r="C6" i="1"/>
  <c r="D18" i="2" l="1"/>
  <c r="D28" i="1"/>
  <c r="D27" i="1"/>
  <c r="D40" i="1" l="1"/>
  <c r="D85" i="1"/>
  <c r="D33" i="1"/>
  <c r="D32" i="1"/>
  <c r="C8" i="1"/>
  <c r="D83" i="1"/>
  <c r="G96" i="1" l="1"/>
  <c r="G97" i="1" l="1"/>
  <c r="G99" i="1" s="1"/>
</calcChain>
</file>

<file path=xl/sharedStrings.xml><?xml version="1.0" encoding="utf-8"?>
<sst xmlns="http://schemas.openxmlformats.org/spreadsheetml/2006/main" count="159" uniqueCount="105">
  <si>
    <t>No</t>
  </si>
  <si>
    <t>Item</t>
  </si>
  <si>
    <t>Unit</t>
  </si>
  <si>
    <t>Quantity</t>
  </si>
  <si>
    <t>Rate</t>
  </si>
  <si>
    <t>Amount</t>
  </si>
  <si>
    <t>LS</t>
  </si>
  <si>
    <t>m3</t>
  </si>
  <si>
    <t>Allow for all site clean up work including relocation of existing waste to a temporary location identified by island council</t>
  </si>
  <si>
    <t>m2</t>
  </si>
  <si>
    <t>Concrete works</t>
  </si>
  <si>
    <t>m</t>
  </si>
  <si>
    <t>Painting works</t>
  </si>
  <si>
    <t>Apply emulsion paint coating on G.I columns of collection bay</t>
  </si>
  <si>
    <t>Apply emulsion paint coating on G.I members of perimeter fence</t>
  </si>
  <si>
    <t>Nos</t>
  </si>
  <si>
    <t>50 x 50 PVC coated mesh. Rate shall include properly securing the mesh to G.I steel frame</t>
  </si>
  <si>
    <t>Provide connection from pump to ground water well. Rate shall include all necessary pipes, bends, fittings and footvalve and others as maybe required.</t>
  </si>
  <si>
    <t>Provide outlet pipes as shown on drawing. Rate shall include connection to pump, bends, fittings and others as maybe necessary.</t>
  </si>
  <si>
    <t>Provide PVC taps at ends of outlet pipes.</t>
  </si>
  <si>
    <t>Preliminaries</t>
  </si>
  <si>
    <t>Site management cost including set up of tempory services for contractor's services as maybe ncessary</t>
  </si>
  <si>
    <t>Mobilization to site</t>
  </si>
  <si>
    <t>Clean up site upon completion of works</t>
  </si>
  <si>
    <t>Demobilization</t>
  </si>
  <si>
    <t>Bill of Quantities</t>
  </si>
  <si>
    <t>Bill No</t>
  </si>
  <si>
    <t>Sub Total</t>
  </si>
  <si>
    <t>GST 6%</t>
  </si>
  <si>
    <t>GRAND TOTAL</t>
  </si>
  <si>
    <t>SUMMARY SHEET</t>
  </si>
  <si>
    <t>Doors and windows</t>
  </si>
  <si>
    <t>Electrical works</t>
  </si>
  <si>
    <t>Plumbing works</t>
  </si>
  <si>
    <t>Provide 3 phase 13 A power sockets in equipment room. Rate shall include connection to circuit breaker and all necessary accessories</t>
  </si>
  <si>
    <t>Apply paint coating on flood light pole</t>
  </si>
  <si>
    <t>Apply emulsion paint coating on 1500mm high walls for Collection Bay section separation</t>
  </si>
  <si>
    <t>Supply 25mm diameter flexible hose</t>
  </si>
  <si>
    <t>Apply emulsion paint coating on 3500mm high walls for Collection Bay Outer Walls</t>
  </si>
  <si>
    <t>Provide 200 W flood light for illuminating the waste yard. Rate shall include connecting each light to a switch near circuit breaker inside the equipment roomand providing power to the switch</t>
  </si>
  <si>
    <t>Provide lockable metal gates for entrance to waste yard as specified in the drawing. Rate shall include all cuts, welds, applying protective coating to welded joints, painting the frame and properly fixing the door to the fence.</t>
  </si>
  <si>
    <t>Apply emulsion paint coating on the roof trusses</t>
  </si>
  <si>
    <t>Apply emulsion paint coating on the removable timber covers of the leachate collection tanks</t>
  </si>
  <si>
    <t>Metal Doors</t>
  </si>
  <si>
    <t>Provide and mount a Ceiling fan inside the Equipment Room as indicated. Rate shall include provision of switch near the circuit breaker inside the equipment room, connection to circuit breaker and all necessary accessories</t>
  </si>
  <si>
    <t>Setup sign boards on site as specified</t>
  </si>
  <si>
    <t>Apply emulsion paint coating on G.I members and MS Sheets of gates</t>
  </si>
  <si>
    <t>Provide and mount a exhaust fan inside the Equipment Room and Hazardous Waste Storage Room. Rate shall include provision of switch near the circuit breaker inside the equipment room, connection to circuit breaker and all necessary accessories</t>
  </si>
  <si>
    <t>Provide 100W ceiling mount energy saving light in equipment room, provide the switches near circuit breaker inside the equipment room. Rate shall include connection to circuit breaker</t>
  </si>
  <si>
    <t>Provide  100W ceiling mount energy saving light in hazardous waste storage room, provide the switches near circuit breaker inside the equipment room. Rate shall include connection to circuit breaker</t>
  </si>
  <si>
    <t>Apply paint coating on the two metal folding doors of the equipment room</t>
  </si>
  <si>
    <t>Apply paint coating on the metal sliding door of the Hazardous waste storage room</t>
  </si>
  <si>
    <t>Provide lockable metal sliding gates for entrance to hazardous waste storage room. Rate shall include all cuts, welds, applying protective coating to welded joints, painting the door and proper fixing of the door. Rate shall include fabrication and fixing of guide rails and wheels as well.</t>
  </si>
  <si>
    <t>Provide lockable metal folding gates for entrance to Equipment room. Rate shall include all cuts, welds, applying protective coating to welded joints, painting the door and proper fixing of the door. Rate shall include fabrication and fixing of guide rails and wheels as well.</t>
  </si>
  <si>
    <t>Provide 150mm thick reinforced concrete slab for sorting area platform cast according to drawing. Reinforcements shall be as shown on drawing.</t>
  </si>
  <si>
    <t>Provide 12" x 12" ceramic tiles for the top and the sides of the concrete slab for sorting area platform</t>
  </si>
  <si>
    <t>Compost Slab</t>
  </si>
  <si>
    <t>Collection Bay Area</t>
  </si>
  <si>
    <t>Perimeter Wall</t>
  </si>
  <si>
    <t>Other</t>
  </si>
  <si>
    <t>Collection Bay Area Walls</t>
  </si>
  <si>
    <t>Collection Bay Area Steel Members</t>
  </si>
  <si>
    <t>Perimeter Wall Steel members</t>
  </si>
  <si>
    <t>Other Works</t>
  </si>
  <si>
    <t>Total length of Collection Bay Area 3.5m high walls</t>
  </si>
  <si>
    <t>Total length of Collection Bay Area 1.5m high walls</t>
  </si>
  <si>
    <t>Total length of Perimeter Wall</t>
  </si>
  <si>
    <t>Number of G.I Pipe Columns in Collection Bay Area</t>
  </si>
  <si>
    <t>Number of Columns in Perimeter Wall</t>
  </si>
  <si>
    <t>Number of RC Columns in Collection Bay Area</t>
  </si>
  <si>
    <t>Width of Collection Bay Area</t>
  </si>
  <si>
    <t>Length of Collection Bay Area</t>
  </si>
  <si>
    <t>Length of Compost Slab</t>
  </si>
  <si>
    <t>Width of Compost Slab</t>
  </si>
  <si>
    <t>Length of Concrete Screed</t>
  </si>
  <si>
    <t>Width of Concrete Screed</t>
  </si>
  <si>
    <t>Concrete column for sorting area platform cast according to drawing.</t>
  </si>
  <si>
    <t>Supply and fix electric meter, 4 pole MCCB, Single Phase distribution board and 3 Phase distribution board as shown on drawing. Earth link and connection to earth rod with proper earth pit should be provided as well</t>
  </si>
  <si>
    <t>Provide weather proof switch for all lights</t>
  </si>
  <si>
    <t>Provide 25 sqmm 4 core power supply cable from nearest distribution box to waste yard distribution board</t>
  </si>
  <si>
    <t>Apply emulsion paint coating on 1000mm high wall for perimeter fence</t>
  </si>
  <si>
    <t>Provide two timber removable covers for the leachate collection tank of size 1000x2000mm. Rates shall include all materials, fastenings and handles.</t>
  </si>
  <si>
    <t>Connection of compost slab drain to primary tank of the leachate tank including ball valve</t>
  </si>
  <si>
    <t>Provide 13 A power socket for well water pump inside the Pump House, provide the switch for the pump near circuit breaker inside the equipment room. Rate shall include connection to circuit breaker.</t>
  </si>
  <si>
    <t>Provide well water pump. Rate shall include its fixing inside the Pump House</t>
  </si>
  <si>
    <t>Apply emulsion paint coating on 2000mm high walls of thickness 150mm for Pump House (1700mm high wall above ground level with 300mm below ground level)</t>
  </si>
  <si>
    <t>Timber Doors</t>
  </si>
  <si>
    <t>Provide a lockable timber door of dimensions 1000mm x 1000mm with double door frames and fixed timber louvers for the ground water pump room hut. Rates shall include all materials, hinges and fixings.</t>
  </si>
  <si>
    <t>Site Clearance and Demolition/Removal</t>
  </si>
  <si>
    <t>Existing Structure</t>
  </si>
  <si>
    <t>Apply emulsion paint coating on G.I columns of existing structure</t>
  </si>
  <si>
    <t>Apply emulsion paint coating on 2m high walls of the existing structure</t>
  </si>
  <si>
    <t>Demobilisation Works</t>
  </si>
  <si>
    <t>Site clearance/Demolition/Removal</t>
  </si>
  <si>
    <t>Demobilisation</t>
  </si>
  <si>
    <t>CONSTRUCTION OF WASTEMANAGEMENT CENTRE - GDH. RATHAFANDHOO</t>
  </si>
  <si>
    <t>CONSTRUCTION OF WASTE MANAGEMENT CENTRE - GDH. RATHAFANDHOO</t>
  </si>
  <si>
    <t>Revised rate based on amount</t>
  </si>
  <si>
    <t>GST</t>
  </si>
  <si>
    <t>BOQ Total Values</t>
  </si>
  <si>
    <t>BOQ Summary Values</t>
  </si>
  <si>
    <t>Variation</t>
  </si>
  <si>
    <t>Adjustment to screed at collection bay area to achieve the required slop and providing drain as per drawing</t>
  </si>
  <si>
    <t>Total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</si>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</sst>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sz val="10"/>
      <color theme="1"/>
      <name val="Calibri"/>
      <family val="2"/>
      <scheme val="minor"/>
    </font>
    <font>
      <sz val="10"/>
      <color rgb="FFFF0000"/>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diagonal/>
    </border>
    <border>
      <left/>
      <right/>
      <top/>
      <bottom style="double">
        <color indexed="64"/>
      </bottom>
      <diagonal/>
    </border>
  </borders>
  <cellStyleXfs count="2">
    <xf numFmtId="0" fontId="0" fillId="0" borderId="0"/>
    <xf numFmtId="43" fontId="1" fillId="0" borderId="0" applyFont="0" applyFill="0" applyBorder="0" applyAlignment="0" applyProtection="0"/>
  </cellStyleXfs>
  <cellXfs count="112">
    <xf numFmtId="0" fontId="0" fillId="0" borderId="0" xfId="0"/>
    <xf numFmtId="0" fontId="0" fillId="0" borderId="0" xfId="0" applyAlignment="1">
      <alignment vertical="center"/>
    </xf>
    <xf numFmtId="0" fontId="2" fillId="0" borderId="1" xfId="0" applyFont="1" applyBorder="1" applyAlignment="1">
      <alignment horizontal="center"/>
    </xf>
    <xf numFmtId="0" fontId="2" fillId="0" borderId="0" xfId="0" applyFont="1" applyBorder="1" applyAlignment="1">
      <alignment horizontal="center"/>
    </xf>
    <xf numFmtId="0" fontId="0" fillId="0" borderId="0" xfId="0" applyBorder="1"/>
    <xf numFmtId="0" fontId="0"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horizontal="left" vertical="center"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wrapText="1" indent="1"/>
    </xf>
    <xf numFmtId="0" fontId="2" fillId="0" borderId="3" xfId="0" applyFont="1" applyBorder="1" applyAlignment="1">
      <alignment horizontal="left" vertical="center" indent="1"/>
    </xf>
    <xf numFmtId="0" fontId="0" fillId="0" borderId="7" xfId="0" applyBorder="1"/>
    <xf numFmtId="0" fontId="0" fillId="0" borderId="1" xfId="0" applyBorder="1"/>
    <xf numFmtId="0" fontId="0" fillId="0" borderId="8" xfId="0" applyBorder="1"/>
    <xf numFmtId="0" fontId="2" fillId="0" borderId="8" xfId="0" applyFont="1" applyFill="1" applyBorder="1" applyAlignment="1">
      <alignment horizontal="right" vertical="center" indent="1"/>
    </xf>
    <xf numFmtId="0" fontId="2" fillId="0" borderId="1" xfId="0" applyFont="1" applyFill="1" applyBorder="1" applyAlignment="1">
      <alignment horizontal="right" vertical="center" indent="1"/>
    </xf>
    <xf numFmtId="0" fontId="0" fillId="0" borderId="0" xfId="0" applyAlignment="1">
      <alignment horizontal="right"/>
    </xf>
    <xf numFmtId="0" fontId="2" fillId="0" borderId="7" xfId="0" applyFont="1" applyFill="1" applyBorder="1" applyAlignment="1">
      <alignment horizontal="right" vertical="center" indent="1"/>
    </xf>
    <xf numFmtId="0" fontId="4" fillId="0" borderId="0" xfId="0" applyFont="1"/>
    <xf numFmtId="0" fontId="5" fillId="0" borderId="0" xfId="0" applyFont="1" applyAlignment="1"/>
    <xf numFmtId="0" fontId="0" fillId="0" borderId="6" xfId="0" applyFont="1" applyBorder="1" applyAlignment="1">
      <alignment horizontal="center" vertical="center" wrapText="1"/>
    </xf>
    <xf numFmtId="0" fontId="0" fillId="0" borderId="6" xfId="0" applyBorder="1" applyAlignment="1">
      <alignment horizontal="center" vertical="center" wrapText="1"/>
    </xf>
    <xf numFmtId="0" fontId="2" fillId="0" borderId="6" xfId="0" applyFont="1" applyBorder="1" applyAlignment="1">
      <alignment horizontal="center" vertical="center" wrapText="1"/>
    </xf>
    <xf numFmtId="0" fontId="0" fillId="2" borderId="6"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0" fillId="0" borderId="0" xfId="0" applyAlignment="1">
      <alignment horizontal="left" vertical="center" wrapText="1"/>
    </xf>
    <xf numFmtId="0" fontId="0"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0" fillId="0" borderId="6" xfId="0" applyFill="1" applyBorder="1" applyAlignment="1">
      <alignment horizontal="left" vertical="center" wrapText="1" indent="1"/>
    </xf>
    <xf numFmtId="0" fontId="0" fillId="0" borderId="9" xfId="0" applyBorder="1" applyAlignment="1">
      <alignment horizontal="left" vertical="center" wrapText="1" indent="1"/>
    </xf>
    <xf numFmtId="0" fontId="0" fillId="0" borderId="6" xfId="0" applyBorder="1" applyAlignment="1">
      <alignment horizontal="center" vertical="center"/>
    </xf>
    <xf numFmtId="0" fontId="6" fillId="0" borderId="6" xfId="0" applyFont="1" applyBorder="1" applyAlignment="1">
      <alignment horizontal="left" vertical="center" wrapText="1" indent="1"/>
    </xf>
    <xf numFmtId="2" fontId="0" fillId="0" borderId="6" xfId="0" applyNumberFormat="1" applyBorder="1" applyAlignment="1">
      <alignment horizontal="center" vertical="center" wrapText="1"/>
    </xf>
    <xf numFmtId="0" fontId="6" fillId="0" borderId="10" xfId="0" applyFont="1" applyBorder="1" applyAlignment="1">
      <alignment horizontal="left" vertical="center" wrapText="1" indent="1"/>
    </xf>
    <xf numFmtId="0" fontId="0" fillId="0" borderId="0" xfId="0"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0" fillId="0" borderId="6" xfId="0" applyBorder="1" applyAlignment="1">
      <alignment vertical="center" wrapText="1"/>
    </xf>
    <xf numFmtId="0" fontId="3" fillId="0" borderId="6" xfId="0" applyFont="1" applyBorder="1" applyAlignment="1">
      <alignment vertical="center"/>
    </xf>
    <xf numFmtId="0" fontId="3" fillId="0" borderId="6" xfId="0" applyFont="1" applyBorder="1" applyAlignment="1">
      <alignment vertical="center" wrapText="1"/>
    </xf>
    <xf numFmtId="0" fontId="0" fillId="0" borderId="0" xfId="0" applyAlignment="1">
      <alignment vertical="center" wrapText="1"/>
    </xf>
    <xf numFmtId="2" fontId="6" fillId="0" borderId="6" xfId="0" applyNumberFormat="1" applyFont="1" applyBorder="1" applyAlignment="1">
      <alignment horizontal="center" vertical="center" wrapText="1"/>
    </xf>
    <xf numFmtId="0" fontId="6" fillId="0" borderId="6" xfId="0" applyFont="1" applyBorder="1" applyAlignment="1">
      <alignment horizontal="center" vertical="center"/>
    </xf>
    <xf numFmtId="164" fontId="0" fillId="0" borderId="6" xfId="0" applyNumberForma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7" fillId="0" borderId="0" xfId="0" applyFont="1" applyBorder="1" applyAlignment="1">
      <alignment horizontal="left" vertical="center" wrapText="1"/>
    </xf>
    <xf numFmtId="0" fontId="7" fillId="0" borderId="0" xfId="0" applyFont="1" applyBorder="1" applyAlignment="1">
      <alignment vertical="center" wrapText="1"/>
    </xf>
    <xf numFmtId="0" fontId="8" fillId="0" borderId="0" xfId="0" applyFont="1" applyAlignment="1">
      <alignment horizontal="center" vertical="center" wrapText="1"/>
    </xf>
    <xf numFmtId="0" fontId="2" fillId="0" borderId="0" xfId="0" applyFont="1" applyBorder="1" applyAlignment="1">
      <alignment horizontal="left" vertical="center" wrapText="1"/>
    </xf>
    <xf numFmtId="1" fontId="8" fillId="0" borderId="0" xfId="0" applyNumberFormat="1" applyFont="1" applyAlignment="1">
      <alignment horizontal="center" vertical="center" wrapText="1"/>
    </xf>
    <xf numFmtId="1" fontId="8" fillId="0" borderId="0" xfId="0" applyNumberFormat="1" applyFont="1" applyBorder="1" applyAlignment="1">
      <alignment horizontal="center" vertical="center" wrapText="1"/>
    </xf>
    <xf numFmtId="2" fontId="8" fillId="0" borderId="0" xfId="0" applyNumberFormat="1" applyFont="1" applyBorder="1" applyAlignment="1">
      <alignment horizontal="center" vertical="center" wrapText="1"/>
    </xf>
    <xf numFmtId="2" fontId="0" fillId="0" borderId="6" xfId="0" applyNumberFormat="1" applyFill="1" applyBorder="1" applyAlignment="1">
      <alignment horizontal="center" vertical="center" wrapText="1"/>
    </xf>
    <xf numFmtId="0" fontId="2" fillId="0" borderId="6" xfId="0" applyFont="1" applyFill="1" applyBorder="1" applyAlignment="1">
      <alignment horizontal="center" vertical="center" wrapText="1"/>
    </xf>
    <xf numFmtId="1" fontId="6" fillId="0" borderId="6" xfId="0" applyNumberFormat="1" applyFont="1" applyBorder="1" applyAlignment="1">
      <alignment horizontal="center" vertical="center" wrapText="1"/>
    </xf>
    <xf numFmtId="2" fontId="6" fillId="0" borderId="6" xfId="0" applyNumberFormat="1" applyFont="1" applyFill="1" applyBorder="1" applyAlignment="1">
      <alignment horizontal="center" vertical="center"/>
    </xf>
    <xf numFmtId="0" fontId="0" fillId="0" borderId="6" xfId="0" applyFill="1" applyBorder="1" applyAlignment="1">
      <alignment horizontal="center" vertical="center"/>
    </xf>
    <xf numFmtId="0" fontId="5" fillId="0" borderId="0" xfId="0" applyFont="1" applyBorder="1" applyAlignment="1">
      <alignment horizontal="center"/>
    </xf>
    <xf numFmtId="0" fontId="2" fillId="0" borderId="0" xfId="0" applyFont="1" applyAlignment="1">
      <alignment horizontal="center" vertical="center" wrapText="1"/>
    </xf>
    <xf numFmtId="43" fontId="0" fillId="0" borderId="6" xfId="1" applyFont="1" applyBorder="1" applyAlignment="1">
      <alignment horizontal="center" vertical="center" wrapText="1"/>
    </xf>
    <xf numFmtId="43" fontId="2" fillId="0" borderId="6" xfId="1" applyFont="1" applyBorder="1" applyAlignment="1">
      <alignment horizontal="center" vertical="center" wrapText="1"/>
    </xf>
    <xf numFmtId="43" fontId="0" fillId="0" borderId="9" xfId="1" applyFont="1" applyBorder="1" applyAlignment="1">
      <alignment horizontal="center" vertical="center" wrapText="1"/>
    </xf>
    <xf numFmtId="43" fontId="0" fillId="0" borderId="6" xfId="1" applyFont="1" applyBorder="1" applyAlignment="1">
      <alignment horizontal="center" vertical="center"/>
    </xf>
    <xf numFmtId="43" fontId="0" fillId="0" borderId="10" xfId="1" applyFont="1" applyBorder="1" applyAlignment="1">
      <alignment horizontal="center" vertical="center" wrapText="1"/>
    </xf>
    <xf numFmtId="43" fontId="0" fillId="0" borderId="0" xfId="1" applyFont="1" applyBorder="1" applyAlignment="1">
      <alignment horizontal="center" vertical="center" wrapText="1"/>
    </xf>
    <xf numFmtId="0" fontId="2" fillId="0" borderId="0" xfId="0" applyFont="1" applyAlignment="1">
      <alignment horizontal="center" vertical="center" wrapText="1"/>
    </xf>
    <xf numFmtId="43" fontId="0" fillId="0" borderId="0" xfId="0" applyNumberFormat="1" applyAlignment="1">
      <alignment horizontal="left" vertical="center"/>
    </xf>
    <xf numFmtId="43" fontId="0" fillId="0" borderId="0" xfId="0" applyNumberFormat="1" applyBorder="1" applyAlignment="1">
      <alignment horizontal="left" vertical="center" wrapText="1"/>
    </xf>
    <xf numFmtId="0" fontId="0" fillId="0" borderId="0" xfId="0" applyFont="1" applyBorder="1" applyAlignment="1">
      <alignment horizontal="center" vertical="center" wrapText="1"/>
    </xf>
    <xf numFmtId="0" fontId="2" fillId="0" borderId="0" xfId="0" applyFont="1" applyAlignment="1">
      <alignment horizontal="center" vertical="center" wrapText="1"/>
    </xf>
    <xf numFmtId="0" fontId="5" fillId="0" borderId="0" xfId="0" applyFont="1" applyBorder="1" applyAlignment="1">
      <alignment horizontal="center"/>
    </xf>
    <xf numFmtId="0" fontId="5" fillId="0" borderId="0" xfId="0" applyFont="1" applyAlignment="1">
      <alignment horizontal="center"/>
    </xf>
    <xf numFmtId="0" fontId="0" fillId="0" borderId="0" xfId="0" applyBorder="1" applyAlignment="1">
      <alignment vertical="center" wrapText="1"/>
    </xf>
    <xf numFmtId="0" fontId="2" fillId="0" borderId="2" xfId="0" applyFont="1" applyBorder="1" applyAlignment="1">
      <alignment horizontal="right" vertical="center" wrapText="1"/>
    </xf>
    <xf numFmtId="0" fontId="2" fillId="0" borderId="2" xfId="0" applyFont="1" applyBorder="1" applyAlignment="1">
      <alignment horizontal="center" vertical="center" wrapText="1"/>
    </xf>
    <xf numFmtId="43" fontId="0" fillId="0" borderId="2" xfId="1" applyFont="1" applyBorder="1" applyAlignment="1">
      <alignment horizontal="center" vertical="center" wrapText="1"/>
    </xf>
    <xf numFmtId="0" fontId="2" fillId="0" borderId="11" xfId="0" applyFont="1" applyBorder="1" applyAlignment="1">
      <alignment horizontal="right" vertical="center" wrapText="1"/>
    </xf>
    <xf numFmtId="0" fontId="0" fillId="0" borderId="11" xfId="0" applyBorder="1" applyAlignment="1">
      <alignment horizontal="left" vertical="center" wrapText="1"/>
    </xf>
    <xf numFmtId="43" fontId="0" fillId="0" borderId="11" xfId="0" applyNumberFormat="1" applyBorder="1" applyAlignment="1">
      <alignment horizontal="left" vertical="center" wrapText="1"/>
    </xf>
    <xf numFmtId="0" fontId="0" fillId="0" borderId="0" xfId="0" applyFont="1" applyBorder="1" applyAlignment="1">
      <alignment horizontal="left" vertical="center" wrapText="1" indent="1"/>
    </xf>
    <xf numFmtId="43" fontId="2" fillId="0" borderId="0" xfId="0" applyNumberFormat="1" applyFont="1" applyBorder="1" applyAlignment="1">
      <alignment horizontal="center" vertical="center"/>
    </xf>
    <xf numFmtId="43" fontId="2" fillId="0" borderId="3" xfId="0" applyNumberFormat="1" applyFont="1" applyBorder="1" applyAlignment="1">
      <alignment horizontal="center" vertical="center"/>
    </xf>
    <xf numFmtId="43" fontId="2" fillId="0" borderId="3" xfId="0" applyNumberFormat="1" applyFont="1" applyBorder="1" applyAlignment="1">
      <alignment vertical="center"/>
    </xf>
    <xf numFmtId="43" fontId="0" fillId="0" borderId="8" xfId="0" applyNumberFormat="1" applyBorder="1"/>
    <xf numFmtId="43" fontId="0" fillId="0" borderId="1" xfId="0" applyNumberFormat="1" applyBorder="1"/>
    <xf numFmtId="43" fontId="0" fillId="0" borderId="7" xfId="0" applyNumberFormat="1" applyBorder="1"/>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6" fillId="0" borderId="6" xfId="0" applyFont="1" applyBorder="1" applyAlignment="1">
      <alignment horizontal="center" vertical="center" wrapText="1"/>
    </xf>
    <xf numFmtId="0" fontId="9" fillId="0" borderId="6" xfId="0" applyFont="1" applyBorder="1" applyAlignment="1">
      <alignment horizontal="center" vertical="center" wrapText="1"/>
    </xf>
    <xf numFmtId="0" fontId="6" fillId="0" borderId="6" xfId="0" applyFont="1" applyFill="1" applyBorder="1" applyAlignment="1">
      <alignment horizontal="center" vertical="center" wrapText="1"/>
    </xf>
    <xf numFmtId="1" fontId="6" fillId="0" borderId="10" xfId="0" applyNumberFormat="1" applyFont="1" applyBorder="1" applyAlignment="1">
      <alignment horizontal="center" vertical="center" wrapText="1"/>
    </xf>
    <xf numFmtId="0" fontId="6" fillId="0" borderId="9" xfId="0" applyFont="1" applyBorder="1" applyAlignment="1">
      <alignment horizontal="center" vertical="center" wrapText="1"/>
    </xf>
    <xf numFmtId="164" fontId="6" fillId="0" borderId="6"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8"/>
  <sheetViews>
    <sheetView tabSelected="1" zoomScale="115" zoomScaleNormal="115" workbookViewId="0">
      <selection activeCell="D7" sqref="D7"/>
    </sheetView>
  </sheetViews>
  <sheetFormatPr defaultRowHeight="15" x14ac:dyDescent="0.25"/>
  <cols>
    <col min="1" max="1" width="2.42578125" customWidth="1"/>
    <col min="2" max="2" width="13.42578125" customWidth="1"/>
    <col min="3" max="3" width="31.140625" customWidth="1"/>
    <col min="4" max="4" width="22.42578125" customWidth="1"/>
  </cols>
  <sheetData>
    <row r="1" spans="2:8" s="20" customFormat="1" ht="15" customHeight="1" x14ac:dyDescent="0.25">
      <c r="B1" s="84" t="s">
        <v>95</v>
      </c>
      <c r="C1" s="84"/>
      <c r="D1" s="84"/>
      <c r="E1" s="21"/>
      <c r="F1" s="21"/>
      <c r="G1" s="21"/>
    </row>
    <row r="2" spans="2:8" s="20" customFormat="1" ht="15" customHeight="1" x14ac:dyDescent="0.25">
      <c r="B2" s="84" t="s">
        <v>25</v>
      </c>
      <c r="C2" s="84"/>
      <c r="D2" s="84"/>
      <c r="E2" s="21"/>
      <c r="F2" s="21"/>
      <c r="G2" s="21"/>
    </row>
    <row r="3" spans="2:8" s="20" customFormat="1" ht="15.75" x14ac:dyDescent="0.25">
      <c r="B3" s="83" t="s">
        <v>30</v>
      </c>
      <c r="C3" s="83"/>
      <c r="D3" s="83"/>
      <c r="E3" s="70"/>
      <c r="F3" s="70"/>
      <c r="G3" s="70"/>
    </row>
    <row r="4" spans="2:8" x14ac:dyDescent="0.25">
      <c r="B4" s="2"/>
      <c r="C4" s="2"/>
      <c r="D4" s="2"/>
      <c r="E4" s="3"/>
      <c r="F4" s="3"/>
      <c r="G4" s="3"/>
      <c r="H4" s="4"/>
    </row>
    <row r="5" spans="2:8" s="1" customFormat="1" ht="22.5" customHeight="1" x14ac:dyDescent="0.25">
      <c r="B5" s="9" t="s">
        <v>26</v>
      </c>
      <c r="C5" s="9" t="s">
        <v>1</v>
      </c>
      <c r="D5" s="9" t="s">
        <v>5</v>
      </c>
      <c r="E5" s="6"/>
      <c r="F5" s="6"/>
      <c r="G5" s="6"/>
      <c r="H5" s="7"/>
    </row>
    <row r="6" spans="2:8" s="1" customFormat="1" ht="22.5" customHeight="1" x14ac:dyDescent="0.25">
      <c r="B6" s="6">
        <v>1</v>
      </c>
      <c r="C6" s="8" t="s">
        <v>20</v>
      </c>
      <c r="D6" s="93">
        <f>SUM(BOQ!G19:G20)</f>
        <v>0</v>
      </c>
      <c r="E6" s="5"/>
      <c r="F6" s="6"/>
      <c r="G6" s="6"/>
      <c r="H6" s="7"/>
    </row>
    <row r="7" spans="2:8" s="1" customFormat="1" ht="30" x14ac:dyDescent="0.25">
      <c r="B7" s="10">
        <v>2</v>
      </c>
      <c r="C7" s="11" t="s">
        <v>93</v>
      </c>
      <c r="D7" s="94">
        <f>BOQ!G23</f>
        <v>0</v>
      </c>
      <c r="E7" s="5"/>
      <c r="F7" s="6"/>
      <c r="G7" s="6"/>
      <c r="H7" s="7"/>
    </row>
    <row r="8" spans="2:8" s="1" customFormat="1" ht="22.5" customHeight="1" x14ac:dyDescent="0.25">
      <c r="B8" s="6">
        <v>3</v>
      </c>
      <c r="C8" s="12" t="s">
        <v>10</v>
      </c>
      <c r="D8" s="95">
        <f>SUM(BOQ!G27:G28)</f>
        <v>0</v>
      </c>
    </row>
    <row r="9" spans="2:8" s="1" customFormat="1" ht="22.5" customHeight="1" x14ac:dyDescent="0.25">
      <c r="B9" s="10">
        <v>4</v>
      </c>
      <c r="C9" s="12" t="s">
        <v>12</v>
      </c>
      <c r="D9" s="95">
        <f>SUM(BOQ!G32:G50)</f>
        <v>0</v>
      </c>
    </row>
    <row r="10" spans="2:8" s="1" customFormat="1" ht="22.5" customHeight="1" x14ac:dyDescent="0.25">
      <c r="B10" s="6">
        <v>5</v>
      </c>
      <c r="C10" s="12" t="s">
        <v>32</v>
      </c>
      <c r="D10" s="95">
        <f>SUM(BOQ!G54:G65)</f>
        <v>0</v>
      </c>
    </row>
    <row r="11" spans="2:8" s="1" customFormat="1" ht="22.5" customHeight="1" x14ac:dyDescent="0.25">
      <c r="B11" s="10">
        <v>6</v>
      </c>
      <c r="C11" s="12" t="s">
        <v>33</v>
      </c>
      <c r="D11" s="95">
        <f>SUM(BOQ!G68:G71)</f>
        <v>0</v>
      </c>
    </row>
    <row r="12" spans="2:8" s="1" customFormat="1" ht="22.5" customHeight="1" x14ac:dyDescent="0.25">
      <c r="B12" s="10">
        <v>7</v>
      </c>
      <c r="C12" s="12" t="s">
        <v>31</v>
      </c>
      <c r="D12" s="95">
        <f>SUM(BOQ!G75:G79)</f>
        <v>0</v>
      </c>
    </row>
    <row r="13" spans="2:8" s="1" customFormat="1" ht="22.5" customHeight="1" x14ac:dyDescent="0.25">
      <c r="B13" s="6">
        <v>8</v>
      </c>
      <c r="C13" s="12" t="s">
        <v>63</v>
      </c>
      <c r="D13" s="95">
        <f>SUM(BOQ!G83:G88)</f>
        <v>0</v>
      </c>
    </row>
    <row r="14" spans="2:8" s="1" customFormat="1" ht="22.5" customHeight="1" x14ac:dyDescent="0.25">
      <c r="B14" s="10">
        <v>9</v>
      </c>
      <c r="C14" s="12" t="s">
        <v>94</v>
      </c>
      <c r="D14" s="95">
        <f>SUM(BOQ!G92:G94)</f>
        <v>0</v>
      </c>
    </row>
    <row r="15" spans="2:8" ht="22.5" customHeight="1" x14ac:dyDescent="0.25">
      <c r="B15" s="15"/>
      <c r="C15" s="16" t="s">
        <v>27</v>
      </c>
      <c r="D15" s="96">
        <f>SUM(D6:D14)</f>
        <v>0</v>
      </c>
    </row>
    <row r="16" spans="2:8" ht="22.5" customHeight="1" x14ac:dyDescent="0.25">
      <c r="B16" s="14"/>
      <c r="C16" s="17" t="s">
        <v>28</v>
      </c>
      <c r="D16" s="97">
        <f>D15*0.06</f>
        <v>0</v>
      </c>
    </row>
    <row r="17" spans="2:4" ht="22.5" customHeight="1" x14ac:dyDescent="0.25">
      <c r="C17" s="18"/>
    </row>
    <row r="18" spans="2:4" ht="22.5" customHeight="1" thickBot="1" x14ac:dyDescent="0.3">
      <c r="B18" s="13"/>
      <c r="C18" s="19" t="s">
        <v>29</v>
      </c>
      <c r="D18" s="98">
        <f>D15+D16</f>
        <v>0</v>
      </c>
    </row>
  </sheetData>
  <mergeCells count="3">
    <mergeCell ref="B3:D3"/>
    <mergeCell ref="B1:D1"/>
    <mergeCell ref="B2:D2"/>
  </mergeCells>
  <pageMargins left="0.70866141732283472" right="0.70866141732283472" top="0.74803149606299213" bottom="0.74803149606299213" header="0.31496062992125984" footer="0.31496062992125984"/>
  <pageSetup paperSize="9" scale="115"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
  <sheetViews>
    <sheetView topLeftCell="A67" zoomScale="85" zoomScaleNormal="85" zoomScaleSheetLayoutView="115" workbookViewId="0">
      <selection activeCell="Q29" sqref="Q29"/>
    </sheetView>
  </sheetViews>
  <sheetFormatPr defaultColWidth="9.140625" defaultRowHeight="15" x14ac:dyDescent="0.25"/>
  <cols>
    <col min="1" max="1" width="9.140625" style="32"/>
    <col min="2" max="2" width="49.7109375" style="1" bestFit="1" customWidth="1"/>
    <col min="3" max="3" width="9.140625" style="32" customWidth="1"/>
    <col min="4" max="4" width="9.140625" style="111"/>
    <col min="5" max="5" width="10.28515625" style="33" bestFit="1" customWidth="1"/>
    <col min="6" max="6" width="11" style="33" customWidth="1"/>
    <col min="7" max="7" width="15" style="33" customWidth="1"/>
    <col min="8" max="10" width="15" style="33" hidden="1" customWidth="1"/>
    <col min="11" max="12" width="9.140625" style="33"/>
    <col min="13" max="13" width="11.5703125" style="33" bestFit="1" customWidth="1"/>
    <col min="14" max="16384" width="9.140625" style="33"/>
  </cols>
  <sheetData>
    <row r="1" spans="1:10" x14ac:dyDescent="0.25">
      <c r="A1" s="82" t="s">
        <v>96</v>
      </c>
      <c r="B1" s="82"/>
      <c r="C1" s="82"/>
      <c r="D1" s="82"/>
      <c r="E1" s="82"/>
      <c r="F1" s="82"/>
      <c r="G1" s="82"/>
      <c r="H1" s="78"/>
      <c r="I1" s="78"/>
      <c r="J1" s="78"/>
    </row>
    <row r="2" spans="1:10" x14ac:dyDescent="0.25">
      <c r="A2" s="82" t="s">
        <v>25</v>
      </c>
      <c r="B2" s="82"/>
      <c r="C2" s="82"/>
      <c r="D2" s="82"/>
      <c r="E2" s="82"/>
      <c r="F2" s="82"/>
      <c r="G2" s="82"/>
      <c r="H2" s="78"/>
      <c r="I2" s="78"/>
      <c r="J2" s="78"/>
    </row>
    <row r="3" spans="1:10" hidden="1" x14ac:dyDescent="0.25">
      <c r="A3" s="55"/>
      <c r="B3" s="57"/>
      <c r="C3" s="55"/>
      <c r="D3" s="99"/>
      <c r="E3" s="55"/>
      <c r="F3" s="71"/>
      <c r="G3" s="55"/>
      <c r="H3" s="78"/>
      <c r="I3" s="78"/>
      <c r="J3" s="78"/>
    </row>
    <row r="4" spans="1:10" hidden="1" x14ac:dyDescent="0.25">
      <c r="A4" s="55"/>
      <c r="B4" s="58" t="s">
        <v>71</v>
      </c>
      <c r="C4" s="60">
        <v>16.899999999999999</v>
      </c>
      <c r="D4" s="99"/>
      <c r="E4" s="55"/>
      <c r="F4" s="71"/>
      <c r="G4" s="55"/>
      <c r="H4" s="78"/>
      <c r="I4" s="78"/>
      <c r="J4" s="78"/>
    </row>
    <row r="5" spans="1:10" hidden="1" x14ac:dyDescent="0.25">
      <c r="A5" s="55"/>
      <c r="B5" s="58" t="s">
        <v>70</v>
      </c>
      <c r="C5" s="60">
        <v>4.3</v>
      </c>
      <c r="D5" s="99"/>
      <c r="E5" s="55"/>
      <c r="F5" s="71"/>
      <c r="G5" s="55"/>
      <c r="H5" s="78"/>
      <c r="I5" s="78"/>
      <c r="J5" s="78"/>
    </row>
    <row r="6" spans="1:10" hidden="1" x14ac:dyDescent="0.25">
      <c r="A6" s="55"/>
      <c r="B6" s="58" t="s">
        <v>64</v>
      </c>
      <c r="C6" s="60">
        <f>16.9+4.3+4.3+4.3+4.3+1.5</f>
        <v>35.6</v>
      </c>
      <c r="D6" s="99"/>
      <c r="E6" s="55"/>
      <c r="F6" s="71"/>
      <c r="G6" s="55"/>
      <c r="H6" s="78"/>
      <c r="I6" s="78"/>
      <c r="J6" s="78"/>
    </row>
    <row r="7" spans="1:10" hidden="1" x14ac:dyDescent="0.25">
      <c r="A7" s="55"/>
      <c r="B7" s="58" t="s">
        <v>67</v>
      </c>
      <c r="C7" s="60">
        <v>5</v>
      </c>
      <c r="D7" s="99"/>
      <c r="E7" s="55"/>
      <c r="F7" s="71"/>
      <c r="G7" s="55"/>
      <c r="H7" s="78"/>
      <c r="I7" s="78"/>
      <c r="J7" s="78"/>
    </row>
    <row r="8" spans="1:10" hidden="1" x14ac:dyDescent="0.25">
      <c r="A8" s="55"/>
      <c r="B8" s="58" t="s">
        <v>69</v>
      </c>
      <c r="C8" s="62">
        <f>C6/3</f>
        <v>11.866666666666667</v>
      </c>
      <c r="D8" s="99"/>
      <c r="E8" s="55"/>
      <c r="F8" s="71"/>
      <c r="G8" s="55"/>
      <c r="H8" s="78"/>
      <c r="I8" s="78"/>
      <c r="J8" s="78"/>
    </row>
    <row r="9" spans="1:10" hidden="1" x14ac:dyDescent="0.25">
      <c r="A9" s="55"/>
      <c r="B9" s="59" t="s">
        <v>65</v>
      </c>
      <c r="C9" s="60">
        <f>2*4</f>
        <v>8</v>
      </c>
      <c r="D9" s="99"/>
      <c r="E9" s="55"/>
      <c r="F9" s="71"/>
      <c r="G9" s="55"/>
      <c r="H9" s="78"/>
      <c r="I9" s="78"/>
      <c r="J9" s="78"/>
    </row>
    <row r="10" spans="1:10" hidden="1" x14ac:dyDescent="0.25">
      <c r="A10" s="57"/>
      <c r="B10" s="59" t="s">
        <v>66</v>
      </c>
      <c r="C10" s="64">
        <f>16+15-3+24+24+14.1</f>
        <v>90.1</v>
      </c>
      <c r="D10" s="100"/>
      <c r="E10" s="61"/>
      <c r="F10" s="61"/>
      <c r="G10" s="61"/>
      <c r="H10" s="61"/>
      <c r="I10" s="61"/>
      <c r="J10" s="61"/>
    </row>
    <row r="11" spans="1:10" hidden="1" x14ac:dyDescent="0.25">
      <c r="A11" s="57"/>
      <c r="B11" s="59" t="s">
        <v>68</v>
      </c>
      <c r="C11" s="63">
        <f>(16+15-3+24+24+14.1)/2</f>
        <v>45.05</v>
      </c>
      <c r="D11" s="100"/>
      <c r="E11" s="61"/>
      <c r="F11" s="61"/>
      <c r="G11" s="61"/>
      <c r="H11" s="61"/>
      <c r="I11" s="61"/>
      <c r="J11" s="61"/>
    </row>
    <row r="12" spans="1:10" hidden="1" x14ac:dyDescent="0.25">
      <c r="A12" s="57"/>
      <c r="B12" s="58" t="s">
        <v>72</v>
      </c>
      <c r="C12" s="63">
        <v>15</v>
      </c>
      <c r="D12" s="100"/>
      <c r="E12" s="61"/>
      <c r="F12" s="61"/>
      <c r="G12" s="61"/>
      <c r="H12" s="61"/>
      <c r="I12" s="61"/>
      <c r="J12" s="61"/>
    </row>
    <row r="13" spans="1:10" hidden="1" x14ac:dyDescent="0.25">
      <c r="A13" s="57"/>
      <c r="B13" s="58" t="s">
        <v>73</v>
      </c>
      <c r="C13" s="63">
        <v>8</v>
      </c>
      <c r="D13" s="100"/>
      <c r="E13" s="61"/>
      <c r="F13" s="61"/>
      <c r="G13" s="61"/>
      <c r="H13" s="61"/>
      <c r="I13" s="61"/>
      <c r="J13" s="61"/>
    </row>
    <row r="14" spans="1:10" hidden="1" x14ac:dyDescent="0.25">
      <c r="A14" s="57"/>
      <c r="B14" s="58" t="s">
        <v>74</v>
      </c>
      <c r="C14" s="63">
        <v>0</v>
      </c>
      <c r="D14" s="100"/>
      <c r="E14" s="61"/>
      <c r="F14" s="61"/>
      <c r="G14" s="61"/>
      <c r="H14" s="61"/>
      <c r="I14" s="61"/>
      <c r="J14" s="61"/>
    </row>
    <row r="15" spans="1:10" hidden="1" x14ac:dyDescent="0.25">
      <c r="A15" s="57"/>
      <c r="B15" s="58" t="s">
        <v>75</v>
      </c>
      <c r="C15" s="63">
        <v>0</v>
      </c>
      <c r="D15" s="100"/>
      <c r="E15" s="61"/>
      <c r="F15" s="61"/>
      <c r="G15" s="61"/>
      <c r="H15" s="61"/>
      <c r="I15" s="61"/>
      <c r="J15" s="61"/>
    </row>
    <row r="16" spans="1:10" x14ac:dyDescent="0.25">
      <c r="A16" s="55"/>
      <c r="B16" s="57"/>
      <c r="C16" s="55"/>
      <c r="D16" s="99"/>
      <c r="E16" s="55"/>
      <c r="F16" s="71"/>
      <c r="G16" s="55"/>
      <c r="H16" s="78"/>
      <c r="I16" s="78"/>
      <c r="J16" s="78"/>
    </row>
    <row r="17" spans="1:10" s="34" customFormat="1" ht="45" x14ac:dyDescent="0.25">
      <c r="A17" s="29" t="s">
        <v>0</v>
      </c>
      <c r="B17" s="45" t="s">
        <v>1</v>
      </c>
      <c r="C17" s="29" t="s">
        <v>2</v>
      </c>
      <c r="D17" s="101" t="s">
        <v>3</v>
      </c>
      <c r="E17" s="29" t="s">
        <v>4</v>
      </c>
      <c r="F17" s="29" t="s">
        <v>97</v>
      </c>
      <c r="G17" s="29" t="s">
        <v>5</v>
      </c>
      <c r="H17" s="57" t="s">
        <v>99</v>
      </c>
      <c r="I17" s="57" t="s">
        <v>100</v>
      </c>
      <c r="J17" s="57" t="s">
        <v>101</v>
      </c>
    </row>
    <row r="18" spans="1:10" s="34" customFormat="1" x14ac:dyDescent="0.25">
      <c r="A18" s="30">
        <v>1</v>
      </c>
      <c r="B18" s="46" t="s">
        <v>20</v>
      </c>
      <c r="C18" s="30"/>
      <c r="D18" s="102"/>
      <c r="E18" s="30"/>
      <c r="F18" s="30"/>
      <c r="G18" s="30"/>
      <c r="H18" s="57"/>
      <c r="I18" s="57"/>
      <c r="J18" s="57"/>
    </row>
    <row r="19" spans="1:10" s="34" customFormat="1" x14ac:dyDescent="0.25">
      <c r="A19" s="22">
        <v>1.1000000000000001</v>
      </c>
      <c r="B19" s="36" t="s">
        <v>22</v>
      </c>
      <c r="C19" s="22" t="s">
        <v>6</v>
      </c>
      <c r="D19" s="103">
        <v>1</v>
      </c>
      <c r="E19" s="72">
        <v>2500</v>
      </c>
      <c r="F19" s="72"/>
      <c r="G19" s="72">
        <f>E19*F19</f>
        <v>0</v>
      </c>
      <c r="H19" s="77"/>
      <c r="I19" s="77"/>
      <c r="J19" s="77"/>
    </row>
    <row r="20" spans="1:10" s="34" customFormat="1" ht="30" x14ac:dyDescent="0.25">
      <c r="A20" s="22">
        <v>1.2</v>
      </c>
      <c r="B20" s="36" t="s">
        <v>21</v>
      </c>
      <c r="C20" s="22" t="s">
        <v>6</v>
      </c>
      <c r="D20" s="103">
        <v>1</v>
      </c>
      <c r="E20" s="72">
        <v>5000</v>
      </c>
      <c r="F20" s="72"/>
      <c r="G20" s="72">
        <f t="shared" ref="G20:G83" si="0">E20*F20</f>
        <v>0</v>
      </c>
      <c r="H20" s="77">
        <f>SUM(G19:G20)</f>
        <v>0</v>
      </c>
      <c r="I20" s="77"/>
      <c r="J20" s="77"/>
    </row>
    <row r="21" spans="1:10" s="34" customFormat="1" x14ac:dyDescent="0.25">
      <c r="A21" s="24"/>
      <c r="B21" s="47"/>
      <c r="C21" s="24"/>
      <c r="D21" s="104"/>
      <c r="E21" s="73"/>
      <c r="F21" s="72"/>
      <c r="G21" s="72"/>
      <c r="H21" s="77"/>
      <c r="I21" s="77"/>
      <c r="J21" s="77"/>
    </row>
    <row r="22" spans="1:10" x14ac:dyDescent="0.25">
      <c r="A22" s="24">
        <v>2</v>
      </c>
      <c r="B22" s="47" t="s">
        <v>88</v>
      </c>
      <c r="C22" s="23"/>
      <c r="D22" s="103"/>
      <c r="E22" s="72"/>
      <c r="F22" s="72"/>
      <c r="G22" s="72"/>
      <c r="H22" s="77"/>
      <c r="I22" s="77"/>
      <c r="J22" s="77"/>
    </row>
    <row r="23" spans="1:10" ht="45" x14ac:dyDescent="0.25">
      <c r="A23" s="22">
        <v>2.1</v>
      </c>
      <c r="B23" s="37" t="s">
        <v>8</v>
      </c>
      <c r="C23" s="23" t="s">
        <v>6</v>
      </c>
      <c r="D23" s="103">
        <v>1</v>
      </c>
      <c r="E23" s="72">
        <v>5000</v>
      </c>
      <c r="F23" s="72"/>
      <c r="G23" s="72">
        <f t="shared" si="0"/>
        <v>0</v>
      </c>
      <c r="H23" s="77"/>
      <c r="I23" s="77"/>
      <c r="J23" s="77"/>
    </row>
    <row r="24" spans="1:10" x14ac:dyDescent="0.25">
      <c r="A24" s="23"/>
      <c r="B24" s="48"/>
      <c r="C24" s="23"/>
      <c r="D24" s="103"/>
      <c r="E24" s="72"/>
      <c r="F24" s="72"/>
      <c r="G24" s="72"/>
      <c r="H24" s="77"/>
      <c r="I24" s="77"/>
      <c r="J24" s="77"/>
    </row>
    <row r="25" spans="1:10" x14ac:dyDescent="0.25">
      <c r="A25" s="24">
        <v>3</v>
      </c>
      <c r="B25" s="47" t="s">
        <v>10</v>
      </c>
      <c r="C25" s="23"/>
      <c r="D25" s="103"/>
      <c r="E25" s="72"/>
      <c r="F25" s="72"/>
      <c r="G25" s="72"/>
      <c r="H25" s="77"/>
      <c r="I25" s="77"/>
      <c r="J25" s="77"/>
    </row>
    <row r="26" spans="1:10" x14ac:dyDescent="0.25">
      <c r="A26" s="24"/>
      <c r="B26" s="49" t="s">
        <v>57</v>
      </c>
      <c r="C26" s="23"/>
      <c r="D26" s="103"/>
      <c r="E26" s="72"/>
      <c r="F26" s="72"/>
      <c r="G26" s="72"/>
      <c r="H26" s="77"/>
      <c r="I26" s="77"/>
      <c r="J26" s="77"/>
    </row>
    <row r="27" spans="1:10" ht="30" x14ac:dyDescent="0.25">
      <c r="A27" s="25">
        <v>3.1</v>
      </c>
      <c r="B27" s="38" t="s">
        <v>76</v>
      </c>
      <c r="C27" s="26" t="s">
        <v>7</v>
      </c>
      <c r="D27" s="105">
        <f>2*0.3*1.2*0.85</f>
        <v>0.61199999999999999</v>
      </c>
      <c r="E27" s="72">
        <v>500</v>
      </c>
      <c r="F27" s="72"/>
      <c r="G27" s="72">
        <f t="shared" si="0"/>
        <v>0</v>
      </c>
      <c r="H27" s="77"/>
      <c r="I27" s="77"/>
      <c r="J27" s="77"/>
    </row>
    <row r="28" spans="1:10" ht="45" x14ac:dyDescent="0.25">
      <c r="A28" s="25">
        <v>3.2</v>
      </c>
      <c r="B28" s="37" t="s">
        <v>54</v>
      </c>
      <c r="C28" s="23" t="s">
        <v>7</v>
      </c>
      <c r="D28" s="103">
        <f>0.15*2*4</f>
        <v>1.2</v>
      </c>
      <c r="E28" s="72">
        <v>550</v>
      </c>
      <c r="F28" s="72"/>
      <c r="G28" s="72">
        <f t="shared" si="0"/>
        <v>0</v>
      </c>
      <c r="H28" s="77"/>
      <c r="I28" s="77"/>
      <c r="J28" s="77"/>
    </row>
    <row r="29" spans="1:10" x14ac:dyDescent="0.25">
      <c r="A29" s="23"/>
      <c r="B29" s="48"/>
      <c r="C29" s="23"/>
      <c r="D29" s="103"/>
      <c r="E29" s="72"/>
      <c r="F29" s="72"/>
      <c r="G29" s="72"/>
      <c r="H29" s="77"/>
      <c r="I29" s="77"/>
      <c r="J29" s="77"/>
    </row>
    <row r="30" spans="1:10" x14ac:dyDescent="0.25">
      <c r="A30" s="24">
        <v>4</v>
      </c>
      <c r="B30" s="47" t="s">
        <v>12</v>
      </c>
      <c r="C30" s="23"/>
      <c r="D30" s="103"/>
      <c r="E30" s="72"/>
      <c r="F30" s="72"/>
      <c r="G30" s="72"/>
      <c r="H30" s="77"/>
      <c r="I30" s="77"/>
      <c r="J30" s="77"/>
    </row>
    <row r="31" spans="1:10" customFormat="1" x14ac:dyDescent="0.25">
      <c r="A31" s="40"/>
      <c r="B31" s="50" t="s">
        <v>60</v>
      </c>
      <c r="C31" s="40"/>
      <c r="D31" s="53"/>
      <c r="E31" s="75"/>
      <c r="F31" s="72"/>
      <c r="G31" s="72"/>
      <c r="H31" s="77"/>
      <c r="I31" s="77"/>
      <c r="J31" s="77"/>
    </row>
    <row r="32" spans="1:10" customFormat="1" ht="30" x14ac:dyDescent="0.25">
      <c r="A32" s="40">
        <v>4.0999999999999996</v>
      </c>
      <c r="B32" s="37" t="s">
        <v>38</v>
      </c>
      <c r="C32" s="40" t="s">
        <v>9</v>
      </c>
      <c r="D32" s="52">
        <f>(C6*3.7*2)+(C6*0.15)+(5*0.15*3.7)</f>
        <v>271.55499999999995</v>
      </c>
      <c r="E32" s="75">
        <v>55</v>
      </c>
      <c r="F32" s="72"/>
      <c r="G32" s="72">
        <f t="shared" si="0"/>
        <v>0</v>
      </c>
      <c r="H32" s="77"/>
      <c r="I32" s="77"/>
      <c r="J32" s="77"/>
    </row>
    <row r="33" spans="1:10" customFormat="1" ht="30" x14ac:dyDescent="0.25">
      <c r="A33" s="40">
        <v>4.2</v>
      </c>
      <c r="B33" s="37" t="s">
        <v>36</v>
      </c>
      <c r="C33" s="40" t="s">
        <v>9</v>
      </c>
      <c r="D33" s="52">
        <f>(C9*1.5*2)+(C9*0.15)+(4*0.15*1.5)</f>
        <v>26.099999999999998</v>
      </c>
      <c r="E33" s="75">
        <v>55</v>
      </c>
      <c r="F33" s="72"/>
      <c r="G33" s="72">
        <f t="shared" si="0"/>
        <v>0</v>
      </c>
      <c r="H33" s="77"/>
      <c r="I33" s="77"/>
      <c r="J33" s="77"/>
    </row>
    <row r="34" spans="1:10" customFormat="1" x14ac:dyDescent="0.25">
      <c r="A34" s="40"/>
      <c r="B34" s="50" t="s">
        <v>61</v>
      </c>
      <c r="C34" s="40"/>
      <c r="D34" s="53"/>
      <c r="E34" s="75"/>
      <c r="F34" s="72"/>
      <c r="G34" s="72"/>
      <c r="H34" s="77"/>
      <c r="I34" s="77"/>
      <c r="J34" s="77"/>
    </row>
    <row r="35" spans="1:10" ht="30" x14ac:dyDescent="0.25">
      <c r="A35" s="23">
        <v>4.3</v>
      </c>
      <c r="B35" s="41" t="s">
        <v>13</v>
      </c>
      <c r="C35" s="23" t="s">
        <v>6</v>
      </c>
      <c r="D35" s="67">
        <v>1</v>
      </c>
      <c r="E35" s="72">
        <v>500</v>
      </c>
      <c r="F35" s="72"/>
      <c r="G35" s="72">
        <f t="shared" si="0"/>
        <v>0</v>
      </c>
      <c r="H35" s="77"/>
      <c r="I35" s="77"/>
      <c r="J35" s="77"/>
    </row>
    <row r="36" spans="1:10" x14ac:dyDescent="0.25">
      <c r="A36" s="23">
        <v>4.3</v>
      </c>
      <c r="B36" s="43" t="s">
        <v>41</v>
      </c>
      <c r="C36" s="23" t="s">
        <v>6</v>
      </c>
      <c r="D36" s="67">
        <v>1</v>
      </c>
      <c r="E36" s="76">
        <v>500</v>
      </c>
      <c r="F36" s="72"/>
      <c r="G36" s="72">
        <f t="shared" si="0"/>
        <v>0</v>
      </c>
      <c r="H36" s="77"/>
      <c r="I36" s="77"/>
      <c r="J36" s="77"/>
    </row>
    <row r="37" spans="1:10" ht="30" x14ac:dyDescent="0.25">
      <c r="A37" s="23">
        <v>4.5</v>
      </c>
      <c r="B37" s="43" t="s">
        <v>51</v>
      </c>
      <c r="C37" s="28" t="s">
        <v>6</v>
      </c>
      <c r="D37" s="106">
        <v>1</v>
      </c>
      <c r="E37" s="76">
        <v>500</v>
      </c>
      <c r="F37" s="72"/>
      <c r="G37" s="72">
        <f t="shared" si="0"/>
        <v>0</v>
      </c>
      <c r="H37" s="77"/>
      <c r="I37" s="77"/>
      <c r="J37" s="77"/>
    </row>
    <row r="38" spans="1:10" ht="30" x14ac:dyDescent="0.25">
      <c r="A38" s="23">
        <v>4.5999999999999996</v>
      </c>
      <c r="B38" s="43" t="s">
        <v>50</v>
      </c>
      <c r="C38" s="28" t="s">
        <v>6</v>
      </c>
      <c r="D38" s="106">
        <v>2</v>
      </c>
      <c r="E38" s="76">
        <v>500</v>
      </c>
      <c r="F38" s="72"/>
      <c r="G38" s="72">
        <f t="shared" si="0"/>
        <v>0</v>
      </c>
      <c r="H38" s="77"/>
      <c r="I38" s="77"/>
      <c r="J38" s="77"/>
    </row>
    <row r="39" spans="1:10" customFormat="1" x14ac:dyDescent="0.25">
      <c r="A39" s="40"/>
      <c r="B39" s="50" t="s">
        <v>58</v>
      </c>
      <c r="C39" s="40"/>
      <c r="D39" s="53"/>
      <c r="E39" s="75"/>
      <c r="F39" s="72"/>
      <c r="G39" s="72"/>
      <c r="H39" s="77"/>
      <c r="I39" s="77"/>
      <c r="J39" s="77"/>
    </row>
    <row r="40" spans="1:10" customFormat="1" ht="30" x14ac:dyDescent="0.25">
      <c r="A40" s="40">
        <v>4.7</v>
      </c>
      <c r="B40" s="37" t="s">
        <v>80</v>
      </c>
      <c r="C40" s="40" t="s">
        <v>9</v>
      </c>
      <c r="D40" s="52">
        <f>(C10*1*2)+(C10*0.15)+(6*1*0.15)</f>
        <v>194.61499999999998</v>
      </c>
      <c r="E40" s="75">
        <v>55</v>
      </c>
      <c r="F40" s="72"/>
      <c r="G40" s="72">
        <f t="shared" si="0"/>
        <v>0</v>
      </c>
      <c r="H40" s="77"/>
      <c r="I40" s="77"/>
      <c r="J40" s="77"/>
    </row>
    <row r="41" spans="1:10" x14ac:dyDescent="0.25">
      <c r="A41" s="23"/>
      <c r="B41" s="50" t="s">
        <v>62</v>
      </c>
      <c r="C41" s="23"/>
      <c r="D41" s="103"/>
      <c r="E41" s="72"/>
      <c r="F41" s="72"/>
      <c r="G41" s="72"/>
      <c r="H41" s="77"/>
      <c r="I41" s="77"/>
      <c r="J41" s="77"/>
    </row>
    <row r="42" spans="1:10" ht="30" x14ac:dyDescent="0.25">
      <c r="A42" s="54">
        <v>4.8</v>
      </c>
      <c r="B42" s="41" t="s">
        <v>14</v>
      </c>
      <c r="C42" s="23" t="s">
        <v>6</v>
      </c>
      <c r="D42" s="67">
        <v>1</v>
      </c>
      <c r="E42" s="72">
        <v>500</v>
      </c>
      <c r="F42" s="72"/>
      <c r="G42" s="72">
        <f t="shared" si="0"/>
        <v>0</v>
      </c>
      <c r="H42" s="77"/>
      <c r="I42" s="77"/>
      <c r="J42" s="77"/>
    </row>
    <row r="43" spans="1:10" ht="30" x14ac:dyDescent="0.25">
      <c r="A43" s="54">
        <v>4.9000000000000004</v>
      </c>
      <c r="B43" s="43" t="s">
        <v>46</v>
      </c>
      <c r="C43" s="28" t="s">
        <v>6</v>
      </c>
      <c r="D43" s="106">
        <v>1</v>
      </c>
      <c r="E43" s="76">
        <v>500</v>
      </c>
      <c r="F43" s="72"/>
      <c r="G43" s="72">
        <f t="shared" si="0"/>
        <v>0</v>
      </c>
      <c r="H43" s="77"/>
      <c r="I43" s="77"/>
      <c r="J43" s="77"/>
    </row>
    <row r="44" spans="1:10" customFormat="1" x14ac:dyDescent="0.25">
      <c r="A44" s="40"/>
      <c r="B44" s="50" t="s">
        <v>59</v>
      </c>
      <c r="C44" s="40"/>
      <c r="D44" s="53"/>
      <c r="E44" s="75"/>
      <c r="F44" s="72"/>
      <c r="G44" s="72"/>
      <c r="H44" s="77"/>
      <c r="I44" s="77"/>
      <c r="J44" s="77"/>
    </row>
    <row r="45" spans="1:10" x14ac:dyDescent="0.25">
      <c r="A45" s="42">
        <v>4.0999999999999996</v>
      </c>
      <c r="B45" s="43" t="s">
        <v>35</v>
      </c>
      <c r="C45" s="28" t="s">
        <v>6</v>
      </c>
      <c r="D45" s="106">
        <v>2</v>
      </c>
      <c r="E45" s="76">
        <v>500</v>
      </c>
      <c r="F45" s="72"/>
      <c r="G45" s="72">
        <f t="shared" si="0"/>
        <v>0</v>
      </c>
      <c r="H45" s="77"/>
      <c r="I45" s="77"/>
      <c r="J45" s="77"/>
    </row>
    <row r="46" spans="1:10" ht="30" x14ac:dyDescent="0.25">
      <c r="A46" s="42">
        <v>4.1100000000000003</v>
      </c>
      <c r="B46" s="43" t="s">
        <v>42</v>
      </c>
      <c r="C46" s="23" t="s">
        <v>6</v>
      </c>
      <c r="D46" s="67">
        <v>2</v>
      </c>
      <c r="E46" s="76">
        <v>500</v>
      </c>
      <c r="F46" s="72"/>
      <c r="G46" s="72">
        <f t="shared" si="0"/>
        <v>0</v>
      </c>
      <c r="H46" s="77"/>
      <c r="I46" s="77"/>
      <c r="J46" s="77"/>
    </row>
    <row r="47" spans="1:10" customFormat="1" ht="60" x14ac:dyDescent="0.25">
      <c r="A47" s="42">
        <v>4.12</v>
      </c>
      <c r="B47" s="38" t="s">
        <v>85</v>
      </c>
      <c r="C47" s="69" t="s">
        <v>9</v>
      </c>
      <c r="D47" s="68">
        <v>12.58</v>
      </c>
      <c r="E47" s="75">
        <v>55</v>
      </c>
      <c r="F47" s="72"/>
      <c r="G47" s="72">
        <f t="shared" si="0"/>
        <v>0</v>
      </c>
      <c r="H47" s="77"/>
      <c r="I47" s="77"/>
      <c r="J47" s="77"/>
    </row>
    <row r="48" spans="1:10" customFormat="1" x14ac:dyDescent="0.25">
      <c r="A48" s="42"/>
      <c r="B48" s="50" t="s">
        <v>89</v>
      </c>
      <c r="C48" s="69"/>
      <c r="D48" s="68"/>
      <c r="E48" s="75"/>
      <c r="F48" s="72"/>
      <c r="G48" s="72"/>
      <c r="H48" s="77"/>
      <c r="I48" s="77"/>
      <c r="J48" s="77"/>
    </row>
    <row r="49" spans="1:10" customFormat="1" ht="30" x14ac:dyDescent="0.25">
      <c r="A49" s="42"/>
      <c r="B49" s="38" t="s">
        <v>90</v>
      </c>
      <c r="C49" s="69" t="s">
        <v>6</v>
      </c>
      <c r="D49" s="68">
        <v>1</v>
      </c>
      <c r="E49" s="75">
        <v>500</v>
      </c>
      <c r="F49" s="72"/>
      <c r="G49" s="72">
        <f t="shared" si="0"/>
        <v>0</v>
      </c>
      <c r="H49" s="77"/>
      <c r="I49" s="77"/>
      <c r="J49" s="77"/>
    </row>
    <row r="50" spans="1:10" customFormat="1" ht="30" x14ac:dyDescent="0.25">
      <c r="A50" s="42"/>
      <c r="B50" s="38" t="s">
        <v>91</v>
      </c>
      <c r="C50" s="69" t="s">
        <v>9</v>
      </c>
      <c r="D50" s="68">
        <f>(7*2)+(4.5*8)+(1.5*(7+4.5+4.5+4.5+4.5))</f>
        <v>87.5</v>
      </c>
      <c r="E50" s="75">
        <v>55</v>
      </c>
      <c r="F50" s="72"/>
      <c r="G50" s="72">
        <f t="shared" si="0"/>
        <v>0</v>
      </c>
      <c r="H50" s="77"/>
      <c r="I50" s="77"/>
      <c r="J50" s="77"/>
    </row>
    <row r="51" spans="1:10" x14ac:dyDescent="0.25">
      <c r="A51" s="24"/>
      <c r="B51" s="47"/>
      <c r="C51" s="24"/>
      <c r="D51" s="104"/>
      <c r="E51" s="73"/>
      <c r="F51" s="72"/>
      <c r="G51" s="72"/>
      <c r="H51" s="77"/>
      <c r="I51" s="77"/>
      <c r="J51" s="77"/>
    </row>
    <row r="52" spans="1:10" x14ac:dyDescent="0.25">
      <c r="A52" s="24">
        <v>5</v>
      </c>
      <c r="B52" s="47" t="s">
        <v>32</v>
      </c>
      <c r="C52" s="23"/>
      <c r="D52" s="103"/>
      <c r="E52" s="72"/>
      <c r="F52" s="72"/>
      <c r="G52" s="72"/>
      <c r="H52" s="77"/>
      <c r="I52" s="77"/>
      <c r="J52" s="77"/>
    </row>
    <row r="53" spans="1:10" x14ac:dyDescent="0.25">
      <c r="A53" s="24"/>
      <c r="B53" s="50" t="s">
        <v>57</v>
      </c>
      <c r="C53" s="23"/>
      <c r="D53" s="103"/>
      <c r="E53" s="72"/>
      <c r="F53" s="72"/>
      <c r="G53" s="72"/>
      <c r="H53" s="77"/>
      <c r="I53" s="77"/>
      <c r="J53" s="77"/>
    </row>
    <row r="54" spans="1:10" ht="48.75" customHeight="1" x14ac:dyDescent="0.25">
      <c r="A54" s="26">
        <v>5.0999999999999996</v>
      </c>
      <c r="B54" s="37" t="s">
        <v>34</v>
      </c>
      <c r="C54" s="23" t="s">
        <v>15</v>
      </c>
      <c r="D54" s="103">
        <v>4</v>
      </c>
      <c r="E54" s="72">
        <v>500</v>
      </c>
      <c r="F54" s="72"/>
      <c r="G54" s="72">
        <f t="shared" si="0"/>
        <v>0</v>
      </c>
      <c r="H54" s="77"/>
      <c r="I54" s="77"/>
      <c r="J54" s="77"/>
    </row>
    <row r="55" spans="1:10" ht="60" x14ac:dyDescent="0.25">
      <c r="A55" s="26">
        <v>5.2</v>
      </c>
      <c r="B55" s="37" t="s">
        <v>48</v>
      </c>
      <c r="C55" s="23" t="s">
        <v>15</v>
      </c>
      <c r="D55" s="103">
        <v>1</v>
      </c>
      <c r="E55" s="72">
        <v>250</v>
      </c>
      <c r="F55" s="72"/>
      <c r="G55" s="72">
        <f t="shared" si="0"/>
        <v>0</v>
      </c>
      <c r="H55" s="77"/>
      <c r="I55" s="77"/>
      <c r="J55" s="77"/>
    </row>
    <row r="56" spans="1:10" ht="75" x14ac:dyDescent="0.25">
      <c r="A56" s="26">
        <v>5.3</v>
      </c>
      <c r="B56" s="37" t="s">
        <v>49</v>
      </c>
      <c r="C56" s="23" t="s">
        <v>15</v>
      </c>
      <c r="D56" s="103">
        <v>1</v>
      </c>
      <c r="E56" s="72">
        <v>250</v>
      </c>
      <c r="F56" s="72"/>
      <c r="G56" s="72">
        <f t="shared" si="0"/>
        <v>0</v>
      </c>
      <c r="H56" s="77"/>
      <c r="I56" s="77"/>
      <c r="J56" s="77"/>
    </row>
    <row r="57" spans="1:10" ht="75" x14ac:dyDescent="0.25">
      <c r="A57" s="26">
        <v>5.4</v>
      </c>
      <c r="B57" s="36" t="s">
        <v>44</v>
      </c>
      <c r="C57" s="27" t="s">
        <v>15</v>
      </c>
      <c r="D57" s="107">
        <v>1</v>
      </c>
      <c r="E57" s="72">
        <v>1500</v>
      </c>
      <c r="F57" s="72"/>
      <c r="G57" s="72">
        <f t="shared" si="0"/>
        <v>0</v>
      </c>
      <c r="H57" s="77"/>
      <c r="I57" s="77"/>
      <c r="J57" s="77"/>
    </row>
    <row r="58" spans="1:10" ht="75" x14ac:dyDescent="0.25">
      <c r="A58" s="26">
        <v>5.5</v>
      </c>
      <c r="B58" s="36" t="s">
        <v>77</v>
      </c>
      <c r="C58" s="23" t="s">
        <v>6</v>
      </c>
      <c r="D58" s="103">
        <v>1</v>
      </c>
      <c r="E58" s="72">
        <v>5000</v>
      </c>
      <c r="F58" s="72"/>
      <c r="G58" s="72">
        <f t="shared" si="0"/>
        <v>0</v>
      </c>
      <c r="H58" s="77"/>
      <c r="I58" s="77"/>
      <c r="J58" s="77"/>
    </row>
    <row r="59" spans="1:10" ht="90" x14ac:dyDescent="0.25">
      <c r="A59" s="26">
        <v>5.6</v>
      </c>
      <c r="B59" s="36" t="s">
        <v>47</v>
      </c>
      <c r="C59" s="23" t="s">
        <v>6</v>
      </c>
      <c r="D59" s="103">
        <v>2</v>
      </c>
      <c r="E59" s="72">
        <v>950</v>
      </c>
      <c r="F59" s="72"/>
      <c r="G59" s="72">
        <f t="shared" si="0"/>
        <v>0</v>
      </c>
      <c r="H59" s="77"/>
      <c r="I59" s="77"/>
      <c r="J59" s="77"/>
    </row>
    <row r="60" spans="1:10" x14ac:dyDescent="0.25">
      <c r="A60" s="26">
        <v>5.7</v>
      </c>
      <c r="B60" s="36" t="s">
        <v>78</v>
      </c>
      <c r="C60" s="23" t="s">
        <v>6</v>
      </c>
      <c r="D60" s="103">
        <v>1</v>
      </c>
      <c r="E60" s="72">
        <v>450</v>
      </c>
      <c r="F60" s="72"/>
      <c r="G60" s="72">
        <f t="shared" si="0"/>
        <v>0</v>
      </c>
      <c r="H60" s="77"/>
      <c r="I60" s="77"/>
      <c r="J60" s="77"/>
    </row>
    <row r="61" spans="1:10" ht="45" x14ac:dyDescent="0.25">
      <c r="A61" s="26">
        <v>5.8</v>
      </c>
      <c r="B61" s="36" t="s">
        <v>79</v>
      </c>
      <c r="C61" s="23" t="s">
        <v>11</v>
      </c>
      <c r="D61" s="103">
        <v>150</v>
      </c>
      <c r="E61" s="72">
        <v>175</v>
      </c>
      <c r="F61" s="72"/>
      <c r="G61" s="72">
        <f t="shared" si="0"/>
        <v>0</v>
      </c>
      <c r="H61" s="77"/>
      <c r="I61" s="77"/>
      <c r="J61" s="77"/>
    </row>
    <row r="62" spans="1:10" x14ac:dyDescent="0.25">
      <c r="A62" s="66"/>
      <c r="B62" s="50" t="s">
        <v>59</v>
      </c>
      <c r="C62" s="23"/>
      <c r="D62" s="103"/>
      <c r="E62" s="72"/>
      <c r="F62" s="72"/>
      <c r="G62" s="72">
        <f t="shared" si="0"/>
        <v>0</v>
      </c>
      <c r="H62" s="77"/>
      <c r="I62" s="77"/>
      <c r="J62" s="77"/>
    </row>
    <row r="63" spans="1:10" ht="75" x14ac:dyDescent="0.25">
      <c r="A63" s="26">
        <v>5.9</v>
      </c>
      <c r="B63" s="39" t="s">
        <v>83</v>
      </c>
      <c r="C63" s="27" t="s">
        <v>15</v>
      </c>
      <c r="D63" s="107">
        <v>1</v>
      </c>
      <c r="E63" s="74">
        <v>500</v>
      </c>
      <c r="F63" s="72"/>
      <c r="G63" s="72">
        <f t="shared" si="0"/>
        <v>0</v>
      </c>
      <c r="H63" s="77"/>
      <c r="I63" s="77"/>
      <c r="J63" s="77"/>
    </row>
    <row r="64" spans="1:10" ht="60" x14ac:dyDescent="0.25">
      <c r="A64" s="65">
        <v>5.0999999999999996</v>
      </c>
      <c r="B64" s="37" t="s">
        <v>39</v>
      </c>
      <c r="C64" s="23" t="s">
        <v>15</v>
      </c>
      <c r="D64" s="103">
        <v>2</v>
      </c>
      <c r="E64" s="72">
        <v>500</v>
      </c>
      <c r="F64" s="72"/>
      <c r="G64" s="72">
        <f t="shared" si="0"/>
        <v>0</v>
      </c>
      <c r="H64" s="77"/>
      <c r="I64" s="77"/>
      <c r="J64" s="77"/>
    </row>
    <row r="65" spans="1:10" ht="48.75" customHeight="1" x14ac:dyDescent="0.25">
      <c r="A65" s="26">
        <v>5.12</v>
      </c>
      <c r="B65" s="36" t="s">
        <v>84</v>
      </c>
      <c r="C65" s="23" t="s">
        <v>15</v>
      </c>
      <c r="D65" s="103">
        <v>1</v>
      </c>
      <c r="E65" s="72">
        <v>7500</v>
      </c>
      <c r="F65" s="72"/>
      <c r="G65" s="72">
        <f t="shared" si="0"/>
        <v>0</v>
      </c>
      <c r="H65" s="77"/>
      <c r="I65" s="77"/>
      <c r="J65" s="77"/>
    </row>
    <row r="66" spans="1:10" x14ac:dyDescent="0.25">
      <c r="A66" s="23"/>
      <c r="B66" s="48"/>
      <c r="C66" s="23"/>
      <c r="D66" s="103"/>
      <c r="E66" s="72"/>
      <c r="F66" s="72"/>
      <c r="G66" s="72"/>
      <c r="H66" s="77"/>
      <c r="I66" s="77"/>
      <c r="J66" s="77"/>
    </row>
    <row r="67" spans="1:10" x14ac:dyDescent="0.25">
      <c r="A67" s="24">
        <v>6</v>
      </c>
      <c r="B67" s="47" t="s">
        <v>33</v>
      </c>
      <c r="C67" s="23"/>
      <c r="D67" s="103"/>
      <c r="E67" s="72"/>
      <c r="F67" s="72"/>
      <c r="G67" s="72"/>
      <c r="H67" s="77"/>
      <c r="I67" s="77"/>
      <c r="J67" s="77"/>
    </row>
    <row r="68" spans="1:10" ht="45" x14ac:dyDescent="0.25">
      <c r="A68" s="23">
        <v>6.1</v>
      </c>
      <c r="B68" s="37" t="s">
        <v>17</v>
      </c>
      <c r="C68" s="23" t="s">
        <v>6</v>
      </c>
      <c r="D68" s="103">
        <v>1</v>
      </c>
      <c r="E68" s="72">
        <v>500</v>
      </c>
      <c r="F68" s="72"/>
      <c r="G68" s="72">
        <f t="shared" si="0"/>
        <v>0</v>
      </c>
      <c r="H68" s="77"/>
      <c r="I68" s="77"/>
      <c r="J68" s="77"/>
    </row>
    <row r="69" spans="1:10" ht="45" x14ac:dyDescent="0.25">
      <c r="A69" s="23">
        <v>6.2</v>
      </c>
      <c r="B69" s="37" t="s">
        <v>18</v>
      </c>
      <c r="C69" s="23" t="s">
        <v>6</v>
      </c>
      <c r="D69" s="67">
        <v>1</v>
      </c>
      <c r="E69" s="72">
        <v>2500</v>
      </c>
      <c r="F69" s="72"/>
      <c r="G69" s="72">
        <f t="shared" si="0"/>
        <v>0</v>
      </c>
      <c r="H69" s="77"/>
      <c r="I69" s="77"/>
      <c r="J69" s="77"/>
    </row>
    <row r="70" spans="1:10" ht="18" customHeight="1" x14ac:dyDescent="0.25">
      <c r="A70" s="23">
        <v>6.3</v>
      </c>
      <c r="B70" s="37" t="s">
        <v>19</v>
      </c>
      <c r="C70" s="23" t="s">
        <v>15</v>
      </c>
      <c r="D70" s="67">
        <v>2</v>
      </c>
      <c r="E70" s="72">
        <v>450</v>
      </c>
      <c r="F70" s="72"/>
      <c r="G70" s="72">
        <f t="shared" si="0"/>
        <v>0</v>
      </c>
      <c r="H70" s="77"/>
      <c r="I70" s="77"/>
      <c r="J70" s="77"/>
    </row>
    <row r="71" spans="1:10" ht="18" customHeight="1" x14ac:dyDescent="0.25">
      <c r="A71" s="23">
        <v>6.4</v>
      </c>
      <c r="B71" s="37" t="s">
        <v>37</v>
      </c>
      <c r="C71" s="23" t="s">
        <v>11</v>
      </c>
      <c r="D71" s="108">
        <v>25</v>
      </c>
      <c r="E71" s="72">
        <v>85</v>
      </c>
      <c r="F71" s="72"/>
      <c r="G71" s="72">
        <f t="shared" si="0"/>
        <v>0</v>
      </c>
      <c r="H71" s="77"/>
      <c r="I71" s="77"/>
      <c r="J71" s="77"/>
    </row>
    <row r="72" spans="1:10" x14ac:dyDescent="0.25">
      <c r="A72" s="23"/>
      <c r="B72" s="48"/>
      <c r="C72" s="23"/>
      <c r="D72" s="108"/>
      <c r="E72" s="72"/>
      <c r="F72" s="72"/>
      <c r="G72" s="72"/>
      <c r="H72" s="77"/>
      <c r="I72" s="77"/>
      <c r="J72" s="77"/>
    </row>
    <row r="73" spans="1:10" x14ac:dyDescent="0.25">
      <c r="A73" s="24">
        <v>7</v>
      </c>
      <c r="B73" s="47" t="s">
        <v>31</v>
      </c>
      <c r="C73" s="23"/>
      <c r="D73" s="103"/>
      <c r="E73" s="72"/>
      <c r="F73" s="72"/>
      <c r="G73" s="72"/>
      <c r="H73" s="77"/>
      <c r="I73" s="77"/>
      <c r="J73" s="77"/>
    </row>
    <row r="74" spans="1:10" x14ac:dyDescent="0.25">
      <c r="A74" s="24"/>
      <c r="B74" s="50" t="s">
        <v>43</v>
      </c>
      <c r="C74" s="23"/>
      <c r="D74" s="103"/>
      <c r="E74" s="72"/>
      <c r="F74" s="72"/>
      <c r="G74" s="72"/>
      <c r="H74" s="77"/>
      <c r="I74" s="77"/>
      <c r="J74" s="77"/>
    </row>
    <row r="75" spans="1:10" ht="90" x14ac:dyDescent="0.25">
      <c r="A75" s="23">
        <v>7.1</v>
      </c>
      <c r="B75" s="37" t="s">
        <v>52</v>
      </c>
      <c r="C75" s="23" t="s">
        <v>15</v>
      </c>
      <c r="D75" s="103">
        <v>1</v>
      </c>
      <c r="E75" s="72">
        <v>15000</v>
      </c>
      <c r="F75" s="72"/>
      <c r="G75" s="72">
        <f t="shared" si="0"/>
        <v>0</v>
      </c>
      <c r="H75" s="77"/>
      <c r="I75" s="77"/>
      <c r="J75" s="77"/>
    </row>
    <row r="76" spans="1:10" ht="90" x14ac:dyDescent="0.25">
      <c r="A76" s="23">
        <v>7.2</v>
      </c>
      <c r="B76" s="37" t="s">
        <v>53</v>
      </c>
      <c r="C76" s="23" t="s">
        <v>15</v>
      </c>
      <c r="D76" s="103">
        <v>2</v>
      </c>
      <c r="E76" s="72">
        <v>7500</v>
      </c>
      <c r="F76" s="72"/>
      <c r="G76" s="72">
        <f t="shared" si="0"/>
        <v>0</v>
      </c>
      <c r="H76" s="77"/>
      <c r="I76" s="77"/>
      <c r="J76" s="77"/>
    </row>
    <row r="77" spans="1:10" ht="75" x14ac:dyDescent="0.25">
      <c r="A77" s="23">
        <v>7.3</v>
      </c>
      <c r="B77" s="37" t="s">
        <v>40</v>
      </c>
      <c r="C77" s="23" t="s">
        <v>15</v>
      </c>
      <c r="D77" s="103">
        <v>1</v>
      </c>
      <c r="E77" s="72">
        <v>5000</v>
      </c>
      <c r="F77" s="72"/>
      <c r="G77" s="72">
        <f t="shared" si="0"/>
        <v>0</v>
      </c>
      <c r="H77" s="77"/>
      <c r="I77" s="77"/>
      <c r="J77" s="77"/>
    </row>
    <row r="78" spans="1:10" x14ac:dyDescent="0.25">
      <c r="A78" s="23"/>
      <c r="B78" s="50" t="s">
        <v>86</v>
      </c>
      <c r="C78" s="23"/>
      <c r="D78" s="103"/>
      <c r="E78" s="72"/>
      <c r="F78" s="72"/>
      <c r="G78" s="72"/>
      <c r="H78" s="77"/>
      <c r="I78" s="77"/>
      <c r="J78" s="77"/>
    </row>
    <row r="79" spans="1:10" ht="75" x14ac:dyDescent="0.25">
      <c r="A79" s="23">
        <v>7.4</v>
      </c>
      <c r="B79" s="37" t="s">
        <v>87</v>
      </c>
      <c r="C79" s="23" t="s">
        <v>15</v>
      </c>
      <c r="D79" s="103">
        <v>1</v>
      </c>
      <c r="E79" s="72">
        <v>2000</v>
      </c>
      <c r="F79" s="72"/>
      <c r="G79" s="72">
        <f t="shared" si="0"/>
        <v>0</v>
      </c>
      <c r="H79" s="77"/>
      <c r="I79" s="77"/>
      <c r="J79" s="77"/>
    </row>
    <row r="80" spans="1:10" x14ac:dyDescent="0.25">
      <c r="A80" s="23"/>
      <c r="B80" s="48"/>
      <c r="C80" s="23"/>
      <c r="D80" s="103"/>
      <c r="E80" s="72"/>
      <c r="F80" s="72"/>
      <c r="G80" s="72"/>
      <c r="H80" s="77"/>
      <c r="I80" s="77"/>
      <c r="J80" s="77"/>
    </row>
    <row r="81" spans="1:13" x14ac:dyDescent="0.25">
      <c r="A81" s="24">
        <v>8</v>
      </c>
      <c r="B81" s="47" t="s">
        <v>63</v>
      </c>
      <c r="C81" s="23"/>
      <c r="D81" s="103"/>
      <c r="E81" s="72"/>
      <c r="F81" s="72"/>
      <c r="G81" s="72"/>
      <c r="H81" s="77"/>
      <c r="I81" s="77"/>
      <c r="J81" s="77"/>
    </row>
    <row r="82" spans="1:13" x14ac:dyDescent="0.25">
      <c r="A82" s="56"/>
      <c r="B82" s="50" t="s">
        <v>57</v>
      </c>
      <c r="C82" s="28"/>
      <c r="D82" s="103"/>
      <c r="E82" s="76"/>
      <c r="F82" s="72"/>
      <c r="G82" s="72"/>
      <c r="H82" s="77"/>
      <c r="I82" s="77"/>
      <c r="J82" s="77"/>
    </row>
    <row r="83" spans="1:13" customFormat="1" ht="30" x14ac:dyDescent="0.25">
      <c r="A83" s="28">
        <v>8.1</v>
      </c>
      <c r="B83" s="37" t="s">
        <v>55</v>
      </c>
      <c r="C83" s="23" t="s">
        <v>9</v>
      </c>
      <c r="D83" s="52">
        <f>(2*4)+2*((0.15*4)+(0.15*2))</f>
        <v>9.8000000000000007</v>
      </c>
      <c r="E83" s="72">
        <v>25</v>
      </c>
      <c r="F83" s="72"/>
      <c r="G83" s="72">
        <f t="shared" si="0"/>
        <v>0</v>
      </c>
      <c r="H83" s="77"/>
      <c r="I83" s="77"/>
      <c r="J83" s="77"/>
    </row>
    <row r="84" spans="1:13" x14ac:dyDescent="0.25">
      <c r="A84" s="56"/>
      <c r="B84" s="50" t="s">
        <v>58</v>
      </c>
      <c r="C84" s="28"/>
      <c r="D84" s="103"/>
      <c r="E84" s="76"/>
      <c r="F84" s="72"/>
      <c r="G84" s="72"/>
      <c r="H84" s="77"/>
      <c r="I84" s="77"/>
      <c r="J84" s="77"/>
    </row>
    <row r="85" spans="1:13" ht="30" x14ac:dyDescent="0.25">
      <c r="A85" s="23">
        <v>8.1999999999999993</v>
      </c>
      <c r="B85" s="37" t="s">
        <v>16</v>
      </c>
      <c r="C85" s="23" t="s">
        <v>9</v>
      </c>
      <c r="D85" s="52">
        <f>C10*2.1</f>
        <v>189.21</v>
      </c>
      <c r="E85" s="72">
        <v>65</v>
      </c>
      <c r="F85" s="72"/>
      <c r="G85" s="72">
        <f t="shared" ref="G85:G94" si="1">E85*F85</f>
        <v>0</v>
      </c>
      <c r="H85" s="77"/>
      <c r="I85" s="77"/>
      <c r="J85" s="77"/>
    </row>
    <row r="86" spans="1:13" x14ac:dyDescent="0.25">
      <c r="A86" s="56"/>
      <c r="B86" s="50" t="s">
        <v>56</v>
      </c>
      <c r="C86" s="28"/>
      <c r="D86" s="103"/>
      <c r="E86" s="76"/>
      <c r="F86" s="72"/>
      <c r="G86" s="72"/>
      <c r="H86" s="77"/>
      <c r="I86" s="77"/>
      <c r="J86" s="77"/>
    </row>
    <row r="87" spans="1:13" ht="45" x14ac:dyDescent="0.25">
      <c r="A87" s="28">
        <v>8.3000000000000007</v>
      </c>
      <c r="B87" s="37" t="s">
        <v>81</v>
      </c>
      <c r="C87" s="23" t="s">
        <v>6</v>
      </c>
      <c r="D87" s="103">
        <v>2</v>
      </c>
      <c r="E87" s="72">
        <v>500</v>
      </c>
      <c r="F87" s="72"/>
      <c r="G87" s="72">
        <f t="shared" si="1"/>
        <v>0</v>
      </c>
      <c r="H87" s="77"/>
      <c r="I87" s="77"/>
      <c r="J87" s="77"/>
    </row>
    <row r="88" spans="1:13" customFormat="1" ht="30" x14ac:dyDescent="0.25">
      <c r="A88" s="28">
        <v>8.4</v>
      </c>
      <c r="B88" s="37" t="s">
        <v>82</v>
      </c>
      <c r="C88" s="23" t="s">
        <v>6</v>
      </c>
      <c r="D88" s="103">
        <v>1</v>
      </c>
      <c r="E88" s="72">
        <v>1500</v>
      </c>
      <c r="F88" s="72"/>
      <c r="G88" s="72">
        <f t="shared" si="1"/>
        <v>0</v>
      </c>
      <c r="H88" s="77"/>
      <c r="I88" s="77"/>
      <c r="J88" s="77"/>
    </row>
    <row r="89" spans="1:13" customFormat="1" ht="45" x14ac:dyDescent="0.25">
      <c r="A89" s="28">
        <v>8.5</v>
      </c>
      <c r="B89" s="37" t="s">
        <v>102</v>
      </c>
      <c r="C89" s="23"/>
      <c r="D89" s="103"/>
      <c r="E89" s="72"/>
      <c r="F89" s="72"/>
      <c r="G89" s="72"/>
      <c r="H89" s="77"/>
      <c r="I89" s="77"/>
      <c r="J89" s="77"/>
    </row>
    <row r="90" spans="1:13" customFormat="1" x14ac:dyDescent="0.25">
      <c r="A90" s="28"/>
      <c r="B90" s="37"/>
      <c r="C90" s="23"/>
      <c r="D90" s="103"/>
      <c r="E90" s="72"/>
      <c r="F90" s="72"/>
      <c r="G90" s="72"/>
      <c r="H90" s="77"/>
      <c r="I90" s="77"/>
      <c r="J90" s="77"/>
    </row>
    <row r="91" spans="1:13" customFormat="1" x14ac:dyDescent="0.25">
      <c r="A91" s="24">
        <v>9</v>
      </c>
      <c r="B91" s="47" t="s">
        <v>92</v>
      </c>
      <c r="C91" s="23"/>
      <c r="D91" s="103"/>
      <c r="E91" s="72"/>
      <c r="F91" s="72"/>
      <c r="G91" s="72"/>
      <c r="H91" s="77"/>
      <c r="I91" s="77"/>
      <c r="J91" s="77"/>
    </row>
    <row r="92" spans="1:13" s="34" customFormat="1" x14ac:dyDescent="0.25">
      <c r="A92" s="22">
        <v>9.1</v>
      </c>
      <c r="B92" s="36" t="s">
        <v>45</v>
      </c>
      <c r="C92" s="22" t="s">
        <v>6</v>
      </c>
      <c r="D92" s="103">
        <v>1</v>
      </c>
      <c r="E92" s="72">
        <v>5000</v>
      </c>
      <c r="F92" s="72"/>
      <c r="G92" s="72">
        <f t="shared" si="1"/>
        <v>0</v>
      </c>
      <c r="H92" s="77"/>
      <c r="I92" s="77"/>
      <c r="J92" s="77"/>
    </row>
    <row r="93" spans="1:13" s="34" customFormat="1" ht="17.25" customHeight="1" x14ac:dyDescent="0.25">
      <c r="A93" s="22">
        <v>9.1999999999999993</v>
      </c>
      <c r="B93" s="36" t="s">
        <v>23</v>
      </c>
      <c r="C93" s="22" t="s">
        <v>6</v>
      </c>
      <c r="D93" s="103">
        <v>1</v>
      </c>
      <c r="E93" s="72">
        <v>25000</v>
      </c>
      <c r="F93" s="72"/>
      <c r="G93" s="72">
        <f t="shared" si="1"/>
        <v>0</v>
      </c>
      <c r="H93" s="77"/>
      <c r="I93" s="77"/>
      <c r="J93" s="77"/>
    </row>
    <row r="94" spans="1:13" s="34" customFormat="1" x14ac:dyDescent="0.25">
      <c r="A94" s="22">
        <v>9.3000000000000007</v>
      </c>
      <c r="B94" s="36" t="s">
        <v>24</v>
      </c>
      <c r="C94" s="22" t="s">
        <v>6</v>
      </c>
      <c r="D94" s="109">
        <v>1</v>
      </c>
      <c r="E94" s="76">
        <v>15000</v>
      </c>
      <c r="F94" s="72"/>
      <c r="G94" s="76">
        <f t="shared" si="1"/>
        <v>0</v>
      </c>
      <c r="H94" s="77"/>
      <c r="I94" s="77"/>
      <c r="J94" s="77"/>
    </row>
    <row r="95" spans="1:13" s="34" customFormat="1" ht="3" customHeight="1" x14ac:dyDescent="0.25">
      <c r="A95" s="81"/>
      <c r="B95" s="92"/>
      <c r="C95" s="81"/>
      <c r="D95" s="110"/>
      <c r="E95" s="77"/>
      <c r="F95" s="77"/>
      <c r="G95" s="77"/>
      <c r="H95" s="77"/>
      <c r="I95" s="77"/>
      <c r="J95" s="77"/>
    </row>
    <row r="96" spans="1:13" x14ac:dyDescent="0.25">
      <c r="A96" s="31"/>
      <c r="B96" s="51"/>
      <c r="C96" s="44"/>
      <c r="D96" s="86" t="s">
        <v>103</v>
      </c>
      <c r="E96" s="86"/>
      <c r="F96" s="87"/>
      <c r="G96" s="88">
        <f>SUM(G19:G94)</f>
        <v>0</v>
      </c>
      <c r="H96" s="77"/>
      <c r="I96" s="77"/>
      <c r="J96" s="77"/>
      <c r="M96" s="79"/>
    </row>
    <row r="97" spans="1:10" ht="15.75" thickBot="1" x14ac:dyDescent="0.3">
      <c r="A97" s="31"/>
      <c r="B97" s="85"/>
      <c r="C97" s="44"/>
      <c r="D97" s="89" t="s">
        <v>98</v>
      </c>
      <c r="E97" s="89"/>
      <c r="F97" s="90"/>
      <c r="G97" s="91">
        <f>G96*0.06</f>
        <v>0</v>
      </c>
      <c r="H97" s="35"/>
      <c r="I97" s="35"/>
      <c r="J97" s="35"/>
    </row>
    <row r="98" spans="1:10" ht="3.75" customHeight="1" thickTop="1" x14ac:dyDescent="0.25">
      <c r="A98" s="31"/>
      <c r="B98" s="85"/>
      <c r="C98" s="44"/>
      <c r="D98" s="110"/>
      <c r="E98" s="35"/>
      <c r="F98" s="35"/>
      <c r="G98" s="35"/>
      <c r="H98" s="35"/>
      <c r="I98" s="35"/>
      <c r="J98" s="35"/>
    </row>
    <row r="99" spans="1:10" ht="15.75" thickBot="1" x14ac:dyDescent="0.3">
      <c r="A99" s="31"/>
      <c r="B99" s="85"/>
      <c r="C99" s="44"/>
      <c r="D99" s="89" t="s">
        <v>104</v>
      </c>
      <c r="E99" s="89"/>
      <c r="F99" s="90"/>
      <c r="G99" s="91">
        <f>G96+G97</f>
        <v>0</v>
      </c>
      <c r="H99" s="80"/>
      <c r="I99" s="80"/>
      <c r="J99" s="80"/>
    </row>
    <row r="100" spans="1:10" ht="15.75" thickTop="1" x14ac:dyDescent="0.25"/>
  </sheetData>
  <mergeCells count="5">
    <mergeCell ref="A1:G1"/>
    <mergeCell ref="A2:G2"/>
    <mergeCell ref="D99:E99"/>
    <mergeCell ref="D97:E97"/>
    <mergeCell ref="D96:E96"/>
  </mergeCells>
  <pageMargins left="0.70866141732283472" right="0.70866141732283472" top="0.74803149606299213" bottom="0.74803149606299213" header="0.31496062992125984" footer="0.31496062992125984"/>
  <pageSetup paperSize="9" scale="66" fitToHeight="8" orientation="landscape" verticalDpi="1200" r:id="rId1"/>
  <headerFooter>
    <oddHeader>&amp;R&amp;9&amp;KFF0000GDH. RATHAFANDHOO
&amp;K01+000 Waste Management Centre BOQ</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 Sheet</vt:lpstr>
      <vt:lpstr>BOQ</vt:lpstr>
      <vt:lpstr>BOQ!Print_Titles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maumoon.khalid</dc:creator>
  <cp:lastModifiedBy>Mohamed Zihan Zuhair</cp:lastModifiedBy>
  <cp:lastPrinted>2018-11-26T09:02:05Z</cp:lastPrinted>
  <dcterms:created xsi:type="dcterms:W3CDTF">2013-06-30T08:40:01Z</dcterms:created>
  <dcterms:modified xsi:type="dcterms:W3CDTF">2019-09-30T07:00:00Z</dcterms:modified>
</cp:coreProperties>
</file>